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 codeName="현재_통합_문서"/>
  <mc:AlternateContent xmlns:mc="http://schemas.openxmlformats.org/markup-compatibility/2006">
    <mc:Choice Requires="x15">
      <x15ac:absPath xmlns:x15ac="http://schemas.microsoft.com/office/spreadsheetml/2010/11/ac" url="E:\2016. 후견사회복지사관련\홈페이지 관련자료\예결산 공고\"/>
    </mc:Choice>
  </mc:AlternateContent>
  <xr:revisionPtr revIDLastSave="0" documentId="13_ncr:1_{144CF3C1-0276-49F1-B486-24E232F0E727}" xr6:coauthVersionLast="43" xr6:coauthVersionMax="43" xr10:uidLastSave="{00000000-0000-0000-0000-000000000000}"/>
  <bookViews>
    <workbookView xWindow="-110" yWindow="-110" windowWidth="19420" windowHeight="10420" tabRatio="601" firstSheet="3" activeTab="3" xr2:uid="{00000000-000D-0000-FFFF-FFFF00000000}"/>
  </bookViews>
  <sheets>
    <sheet name="2018현금출납부" sheetId="2" state="hidden" r:id="rId1"/>
    <sheet name="수입결의서" sheetId="3" state="hidden" r:id="rId2"/>
    <sheet name="지출결의서" sheetId="1" state="hidden" r:id="rId3"/>
    <sheet name="2018결산서" sheetId="4" r:id="rId4"/>
    <sheet name="2018현금예금명세서" sheetId="5" r:id="rId5"/>
    <sheet name="예금잔액증명서" sheetId="6" r:id="rId6"/>
    <sheet name="기부금 수입지출명세(2017)" sheetId="8" state="hidden" r:id="rId7"/>
    <sheet name="기부금 수입지출명세(2018)" sheetId="7" r:id="rId8"/>
  </sheets>
  <definedNames>
    <definedName name="_xlnm.Print_Area" localSheetId="3">'2018결산서'!$A$1:$N$32</definedName>
    <definedName name="_xlnm.Print_Area" localSheetId="0">'2018현금출납부'!$A$1:$I$199</definedName>
    <definedName name="_xlnm.Print_Area" localSheetId="7">'기부금 수입지출명세(2018)'!$A$1:$H$12</definedName>
    <definedName name="_xlnm.Print_Area" localSheetId="1">수입결의서!$A$1:$Q$20</definedName>
    <definedName name="_xlnm.Print_Area" localSheetId="2">지출결의서!$A$1:$S$20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8" l="1"/>
  <c r="D7" i="8" s="1"/>
  <c r="D8" i="8" s="1"/>
  <c r="D9" i="8" s="1"/>
  <c r="D10" i="8" s="1"/>
  <c r="D11" i="8" s="1"/>
  <c r="H5" i="8" s="1"/>
  <c r="H6" i="8" s="1"/>
  <c r="H7" i="8" s="1"/>
  <c r="H8" i="8" s="1"/>
  <c r="H9" i="8" s="1"/>
  <c r="H10" i="8" s="1"/>
  <c r="H11" i="8" s="1"/>
  <c r="D6" i="7"/>
  <c r="D7" i="7" s="1"/>
  <c r="D8" i="7" s="1"/>
  <c r="D9" i="7" s="1"/>
  <c r="D10" i="7" s="1"/>
  <c r="D11" i="7" s="1"/>
  <c r="H5" i="7" s="1"/>
  <c r="H6" i="7" s="1"/>
  <c r="H7" i="7" s="1"/>
  <c r="H8" i="7" s="1"/>
  <c r="H9" i="7" s="1"/>
  <c r="H10" i="7" s="1"/>
  <c r="H11" i="7" s="1"/>
  <c r="K15" i="7" s="1"/>
  <c r="J7" i="1"/>
  <c r="J7" i="3"/>
  <c r="N10" i="1"/>
  <c r="D11" i="1"/>
  <c r="G11" i="1"/>
  <c r="L11" i="1"/>
  <c r="N11" i="1"/>
  <c r="Q11" i="1"/>
  <c r="L10" i="1"/>
  <c r="Q10" i="1"/>
  <c r="D13" i="1"/>
  <c r="G13" i="1"/>
  <c r="L13" i="1"/>
  <c r="L12" i="1"/>
  <c r="N13" i="1"/>
  <c r="Q13" i="1"/>
  <c r="Q16" i="1"/>
  <c r="N16" i="1"/>
  <c r="Q15" i="1"/>
  <c r="N15" i="1"/>
  <c r="Q14" i="1"/>
  <c r="N14" i="1"/>
  <c r="Q12" i="1"/>
  <c r="N12" i="1"/>
  <c r="O16" i="3"/>
  <c r="O15" i="3"/>
  <c r="O14" i="3"/>
  <c r="O13" i="3"/>
  <c r="O12" i="3"/>
  <c r="O11" i="3"/>
  <c r="O10" i="3"/>
  <c r="O9" i="3"/>
  <c r="J9" i="3"/>
  <c r="D16" i="3"/>
  <c r="G16" i="3"/>
  <c r="G15" i="3"/>
  <c r="G14" i="3"/>
  <c r="G13" i="3"/>
  <c r="J16" i="3"/>
  <c r="J15" i="3"/>
  <c r="J14" i="3"/>
  <c r="J13" i="3"/>
  <c r="E17" i="3" s="1"/>
  <c r="J12" i="3"/>
  <c r="J11" i="3"/>
  <c r="J10" i="3"/>
  <c r="D12" i="3"/>
  <c r="D11" i="3"/>
  <c r="G12" i="3"/>
  <c r="G11" i="3"/>
  <c r="G10" i="3"/>
  <c r="B16" i="3"/>
  <c r="B15" i="3"/>
  <c r="B14" i="3"/>
  <c r="B13" i="3"/>
  <c r="B10" i="3"/>
  <c r="B11" i="3"/>
  <c r="L16" i="1"/>
  <c r="L15" i="1"/>
  <c r="L14" i="1"/>
  <c r="D15" i="1"/>
  <c r="D16" i="1"/>
  <c r="D14" i="1"/>
  <c r="G16" i="1"/>
  <c r="G15" i="1"/>
  <c r="G12" i="1"/>
  <c r="B16" i="1"/>
  <c r="B15" i="1"/>
  <c r="G14" i="1"/>
  <c r="B14" i="1"/>
  <c r="D12" i="1"/>
  <c r="B10" i="1"/>
  <c r="B11" i="1"/>
  <c r="B12" i="1"/>
  <c r="B13" i="1"/>
  <c r="G10" i="1"/>
  <c r="G9" i="1"/>
  <c r="D10" i="1"/>
  <c r="D10" i="3"/>
  <c r="D15" i="3"/>
  <c r="D14" i="3"/>
  <c r="D13" i="3"/>
  <c r="D9" i="3"/>
  <c r="L30" i="4"/>
  <c r="M30" i="4" s="1"/>
  <c r="K26" i="4"/>
  <c r="L26" i="4" s="1"/>
  <c r="E208" i="2"/>
  <c r="K24" i="4"/>
  <c r="K25" i="4" s="1"/>
  <c r="K21" i="4"/>
  <c r="K22" i="4" s="1"/>
  <c r="K14" i="4"/>
  <c r="K7" i="4"/>
  <c r="D21" i="4"/>
  <c r="D22" i="4" s="1"/>
  <c r="D17" i="4"/>
  <c r="D9" i="4"/>
  <c r="D10" i="4" s="1"/>
  <c r="D12" i="4"/>
  <c r="D13" i="4" s="1"/>
  <c r="E16" i="4"/>
  <c r="G16" i="4" s="1"/>
  <c r="L27" i="4"/>
  <c r="M27" i="4" s="1"/>
  <c r="L23" i="4"/>
  <c r="N23" i="4" s="1"/>
  <c r="L20" i="4"/>
  <c r="M20" i="4" s="1"/>
  <c r="N20" i="4"/>
  <c r="L19" i="4"/>
  <c r="N19" i="4" s="1"/>
  <c r="L18" i="4"/>
  <c r="N18" i="4" s="1"/>
  <c r="L17" i="4"/>
  <c r="N17" i="4" s="1"/>
  <c r="L16" i="4"/>
  <c r="M16" i="4" s="1"/>
  <c r="L13" i="4"/>
  <c r="N13" i="4" s="1"/>
  <c r="L12" i="4"/>
  <c r="L11" i="4"/>
  <c r="N11" i="4" s="1"/>
  <c r="L10" i="4"/>
  <c r="L9" i="4"/>
  <c r="L8" i="4"/>
  <c r="L6" i="4"/>
  <c r="M6" i="4" s="1"/>
  <c r="L5" i="4"/>
  <c r="N5" i="4" s="1"/>
  <c r="E20" i="4"/>
  <c r="F20" i="4" s="1"/>
  <c r="E15" i="4"/>
  <c r="F15" i="4" s="1"/>
  <c r="E14" i="4"/>
  <c r="G14" i="4" s="1"/>
  <c r="E11" i="4"/>
  <c r="G11" i="4" s="1"/>
  <c r="E6" i="4"/>
  <c r="F6" i="4"/>
  <c r="E7" i="4"/>
  <c r="F7" i="4" s="1"/>
  <c r="E8" i="4"/>
  <c r="F8" i="4" s="1"/>
  <c r="E5" i="4"/>
  <c r="G5" i="4" s="1"/>
  <c r="D7" i="1"/>
  <c r="D6" i="1"/>
  <c r="D5" i="1"/>
  <c r="D7" i="3"/>
  <c r="D6" i="3"/>
  <c r="D5" i="3"/>
  <c r="D37" i="4"/>
  <c r="D38" i="4"/>
  <c r="K15" i="4"/>
  <c r="D36" i="4"/>
  <c r="Q97" i="2"/>
  <c r="Q98" i="2"/>
  <c r="R98" i="2" s="1"/>
  <c r="Q99" i="2"/>
  <c r="Q100" i="2"/>
  <c r="P98" i="2"/>
  <c r="P100" i="2"/>
  <c r="P97" i="2"/>
  <c r="R97" i="2" s="1"/>
  <c r="F9" i="5"/>
  <c r="E9" i="5"/>
  <c r="Q86" i="2"/>
  <c r="K28" i="4"/>
  <c r="K29" i="4" s="1"/>
  <c r="P5" i="1"/>
  <c r="P6" i="1"/>
  <c r="P7" i="1"/>
  <c r="P4" i="1"/>
  <c r="L9" i="1"/>
  <c r="D9" i="1"/>
  <c r="F3" i="1"/>
  <c r="G9" i="3"/>
  <c r="N5" i="3"/>
  <c r="N6" i="3"/>
  <c r="N7" i="3"/>
  <c r="N4" i="3"/>
  <c r="F3" i="3"/>
  <c r="F5" i="2"/>
  <c r="F6" i="2" s="1"/>
  <c r="F7" i="2" s="1"/>
  <c r="F8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D185" i="2"/>
  <c r="E19" i="4" s="1"/>
  <c r="D99" i="2"/>
  <c r="D208" i="2" s="1"/>
  <c r="F208" i="2" s="1"/>
  <c r="M19" i="4"/>
  <c r="M11" i="4"/>
  <c r="B12" i="3"/>
  <c r="M18" i="4"/>
  <c r="N9" i="4"/>
  <c r="M23" i="4"/>
  <c r="M9" i="4"/>
  <c r="F11" i="4"/>
  <c r="D18" i="4"/>
  <c r="M13" i="4"/>
  <c r="L21" i="4" l="1"/>
  <c r="M21" i="4" s="1"/>
  <c r="D31" i="4"/>
  <c r="M5" i="4"/>
  <c r="G8" i="4"/>
  <c r="G15" i="4"/>
  <c r="E17" i="1"/>
  <c r="N16" i="4"/>
  <c r="K31" i="4"/>
  <c r="K34" i="4" s="1"/>
  <c r="M17" i="4"/>
  <c r="E17" i="4"/>
  <c r="F17" i="4" s="1"/>
  <c r="R100" i="2"/>
  <c r="L7" i="4"/>
  <c r="F185" i="2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Q87" i="2" s="1"/>
  <c r="F16" i="4"/>
  <c r="P99" i="2"/>
  <c r="R99" i="2" s="1"/>
  <c r="R101" i="2" s="1"/>
  <c r="E36" i="4"/>
  <c r="F36" i="4" s="1"/>
  <c r="G7" i="4"/>
  <c r="E9" i="4"/>
  <c r="F5" i="4"/>
  <c r="E12" i="4"/>
  <c r="E13" i="4" s="1"/>
  <c r="N6" i="4"/>
  <c r="L22" i="4"/>
  <c r="E21" i="4"/>
  <c r="G19" i="4"/>
  <c r="F14" i="4"/>
  <c r="N21" i="4"/>
  <c r="N26" i="4"/>
  <c r="M26" i="4"/>
  <c r="L28" i="4"/>
  <c r="N8" i="4"/>
  <c r="L14" i="4"/>
  <c r="M8" i="4"/>
  <c r="N12" i="4"/>
  <c r="M12" i="4"/>
  <c r="N10" i="4"/>
  <c r="M10" i="4"/>
  <c r="L24" i="4"/>
  <c r="E10" i="4" l="1"/>
  <c r="F9" i="4"/>
  <c r="G9" i="4"/>
  <c r="E18" i="4"/>
  <c r="G18" i="4" s="1"/>
  <c r="G17" i="4"/>
  <c r="F12" i="4"/>
  <c r="G12" i="4"/>
  <c r="M7" i="4"/>
  <c r="N7" i="4"/>
  <c r="N14" i="4"/>
  <c r="M14" i="4"/>
  <c r="L15" i="4"/>
  <c r="F13" i="4"/>
  <c r="G13" i="4"/>
  <c r="N24" i="4"/>
  <c r="L25" i="4"/>
  <c r="M24" i="4"/>
  <c r="E22" i="4"/>
  <c r="G21" i="4"/>
  <c r="F21" i="4"/>
  <c r="L29" i="4"/>
  <c r="M28" i="4"/>
  <c r="N28" i="4"/>
  <c r="N22" i="4"/>
  <c r="M22" i="4"/>
  <c r="E31" i="4" l="1"/>
  <c r="F18" i="4"/>
  <c r="G10" i="4"/>
  <c r="F10" i="4"/>
  <c r="G22" i="4"/>
  <c r="F22" i="4"/>
  <c r="G31" i="4"/>
  <c r="F31" i="4"/>
  <c r="M29" i="4"/>
  <c r="N29" i="4"/>
  <c r="M25" i="4"/>
  <c r="N25" i="4"/>
  <c r="M15" i="4"/>
  <c r="L31" i="4"/>
  <c r="N15" i="4"/>
  <c r="N31" i="4" l="1"/>
  <c r="L34" i="4"/>
  <c r="M31" i="4"/>
</calcChain>
</file>

<file path=xl/sharedStrings.xml><?xml version="1.0" encoding="utf-8"?>
<sst xmlns="http://schemas.openxmlformats.org/spreadsheetml/2006/main" count="1392" uniqueCount="412">
  <si>
    <t>지출결의서</t>
  </si>
  <si>
    <t>결의서 번호 :</t>
  </si>
  <si>
    <t>2019</t>
  </si>
  <si>
    <t>년도 (</t>
  </si>
  <si>
    <t>일반</t>
  </si>
  <si>
    <t>) 회계</t>
  </si>
  <si>
    <t>세 입 (출) 과 목</t>
  </si>
  <si>
    <t>발의</t>
  </si>
  <si>
    <t>관</t>
  </si>
  <si>
    <t>지  출  원</t>
  </si>
  <si>
    <t>결재</t>
  </si>
  <si>
    <t>항</t>
  </si>
  <si>
    <t>사        업</t>
  </si>
  <si>
    <t>출납</t>
  </si>
  <si>
    <t>목</t>
  </si>
  <si>
    <t>작  성  자</t>
  </si>
  <si>
    <t>등기</t>
  </si>
  <si>
    <t>No.</t>
  </si>
  <si>
    <t>계정과목(세목)</t>
  </si>
  <si>
    <t>적요(거래처)</t>
  </si>
  <si>
    <t>금액</t>
  </si>
  <si>
    <t>자금원천</t>
  </si>
  <si>
    <t>상대계정</t>
  </si>
  <si>
    <t>금액</t>
  </si>
  <si>
    <t>비고</t>
  </si>
  <si>
    <t>시설명 :</t>
  </si>
  <si>
    <t>수입결의서</t>
  </si>
  <si>
    <t>수  입  원</t>
  </si>
  <si>
    <t>적        요</t>
  </si>
  <si>
    <t>거래처</t>
  </si>
  <si>
    <t>연번</t>
    <phoneticPr fontId="1" type="noConversion"/>
  </si>
  <si>
    <t>현금출납부</t>
    <phoneticPr fontId="1" type="noConversion"/>
  </si>
  <si>
    <t>(2018. 01. 01 ~ 2018. 12. 31)</t>
    <phoneticPr fontId="1" type="noConversion"/>
  </si>
  <si>
    <t>날짜</t>
    <phoneticPr fontId="1" type="noConversion"/>
  </si>
  <si>
    <t>수입</t>
    <phoneticPr fontId="1" type="noConversion"/>
  </si>
  <si>
    <t>지출</t>
    <phoneticPr fontId="1" type="noConversion"/>
  </si>
  <si>
    <t>적요</t>
    <phoneticPr fontId="1" type="noConversion"/>
  </si>
  <si>
    <t>비고</t>
    <phoneticPr fontId="1" type="noConversion"/>
  </si>
  <si>
    <t>최순옥</t>
  </si>
  <si>
    <t>전기이월(출자금)</t>
    <phoneticPr fontId="1" type="noConversion"/>
  </si>
  <si>
    <t>예금이자</t>
  </si>
  <si>
    <t>예금이자</t>
    <phoneticPr fontId="1" type="noConversion"/>
  </si>
  <si>
    <t>잔액</t>
    <phoneticPr fontId="1" type="noConversion"/>
  </si>
  <si>
    <t>전기이월(운영비)</t>
    <phoneticPr fontId="1" type="noConversion"/>
  </si>
  <si>
    <t>1712국민연금</t>
  </si>
  <si>
    <t>1712국민건강</t>
  </si>
  <si>
    <t>1712산재보험</t>
  </si>
  <si>
    <t>1712고용보험</t>
  </si>
  <si>
    <t>이희숙</t>
  </si>
  <si>
    <t>이인숙</t>
  </si>
  <si>
    <t>한미영</t>
  </si>
  <si>
    <t>신빛나</t>
  </si>
  <si>
    <t>이덕주</t>
  </si>
  <si>
    <t>문영찬</t>
  </si>
  <si>
    <t>박정섭</t>
  </si>
  <si>
    <t>1801산재보험</t>
  </si>
  <si>
    <t>1801고용보험</t>
  </si>
  <si>
    <t>1801국민연금</t>
  </si>
  <si>
    <t>1801국민건강</t>
  </si>
  <si>
    <t>박준기(1월회비)</t>
  </si>
  <si>
    <t>윤설희</t>
  </si>
  <si>
    <t>정유경</t>
  </si>
  <si>
    <t>이희숙2월급여</t>
  </si>
  <si>
    <t>이현민2월 급여</t>
  </si>
  <si>
    <t>1802국민연금</t>
  </si>
  <si>
    <t>1802산재보험</t>
  </si>
  <si>
    <t>1802고용보험</t>
  </si>
  <si>
    <t>1802국민건강</t>
  </si>
  <si>
    <t>문혜숙</t>
  </si>
  <si>
    <t>김혜숙</t>
  </si>
  <si>
    <t>이현민3월급여</t>
  </si>
  <si>
    <t>이희숙급여</t>
  </si>
  <si>
    <t>1803국민연금</t>
  </si>
  <si>
    <t>1803고용보험</t>
  </si>
  <si>
    <t>1803국민건강</t>
  </si>
  <si>
    <t>1803산재보험</t>
  </si>
  <si>
    <t>088-이연덕</t>
  </si>
  <si>
    <t>김귀자</t>
  </si>
  <si>
    <t>김홍순</t>
  </si>
  <si>
    <t>이동호</t>
  </si>
  <si>
    <t>김효정</t>
  </si>
  <si>
    <t>이사회비강은경</t>
  </si>
  <si>
    <t>김옥임한노협</t>
  </si>
  <si>
    <t>정한채</t>
  </si>
  <si>
    <t>4월교육회비</t>
  </si>
  <si>
    <t>4월교육강사료</t>
  </si>
  <si>
    <t>이현민4월급여</t>
  </si>
  <si>
    <t>이희숙4월급여</t>
  </si>
  <si>
    <t>1804국민건강</t>
  </si>
  <si>
    <t>1804고용보험</t>
  </si>
  <si>
    <t>1804산재보험</t>
  </si>
  <si>
    <t>1804국민연금</t>
  </si>
  <si>
    <t>이희숙5월급여</t>
  </si>
  <si>
    <t>이현민5월급여</t>
  </si>
  <si>
    <t>1805산재보험</t>
  </si>
  <si>
    <t>1805고용보험</t>
  </si>
  <si>
    <t>1805국민건강</t>
  </si>
  <si>
    <t>1805국민연금</t>
  </si>
  <si>
    <t>문상목</t>
  </si>
  <si>
    <t>6월강사료</t>
  </si>
  <si>
    <t>이현민6월급여</t>
  </si>
  <si>
    <t>이희숙6월급여</t>
  </si>
  <si>
    <t>1806산재보험</t>
  </si>
  <si>
    <t>1806고용보험</t>
  </si>
  <si>
    <t>1806국민연금</t>
  </si>
  <si>
    <t>1806국민건강</t>
  </si>
  <si>
    <t>이현민7월급여</t>
  </si>
  <si>
    <t>이희숙7월급여</t>
  </si>
  <si>
    <t>1807국민연금</t>
  </si>
  <si>
    <t>1807국민건강</t>
  </si>
  <si>
    <t>1807산재보험</t>
  </si>
  <si>
    <t>1807고용보험</t>
  </si>
  <si>
    <t>8월교육강사료</t>
  </si>
  <si>
    <t>후원금박준기</t>
  </si>
  <si>
    <t>이희숙8월급여</t>
  </si>
  <si>
    <t>이현민</t>
  </si>
  <si>
    <t>1808산재보험</t>
  </si>
  <si>
    <t>1808고용보험</t>
  </si>
  <si>
    <t>1808국민건강</t>
  </si>
  <si>
    <t>1808국민연금</t>
  </si>
  <si>
    <t>강남구직업재활센터</t>
  </si>
  <si>
    <t>오정희9월급여</t>
  </si>
  <si>
    <t>이희숙9월급여</t>
  </si>
  <si>
    <t>005-이호갑</t>
  </si>
  <si>
    <t>서초구립중앙</t>
  </si>
  <si>
    <t>강은경</t>
  </si>
  <si>
    <t>김은미</t>
  </si>
  <si>
    <t>(사)한국노인장기요양</t>
  </si>
  <si>
    <t>가가호호 협동조합</t>
  </si>
  <si>
    <t>최혜숙</t>
  </si>
  <si>
    <t>한국후견사회복지사협</t>
  </si>
  <si>
    <t>광교종합사회복지관</t>
  </si>
  <si>
    <t>조준배</t>
  </si>
  <si>
    <t>1809국민건강</t>
  </si>
  <si>
    <t>1809국민연금</t>
  </si>
  <si>
    <t>1809산재보험</t>
  </si>
  <si>
    <t>전청자</t>
  </si>
  <si>
    <t>오정희10월급여</t>
  </si>
  <si>
    <t>이희숙10월급여</t>
  </si>
  <si>
    <t>1810국민건강</t>
  </si>
  <si>
    <t>1810고용보험</t>
  </si>
  <si>
    <t>1810국민연금</t>
  </si>
  <si>
    <t>1810산재보험</t>
  </si>
  <si>
    <t>11월급여오정희</t>
  </si>
  <si>
    <t>11월급여이희숙</t>
  </si>
  <si>
    <t>1811산재보험</t>
  </si>
  <si>
    <t>1811국민연금</t>
  </si>
  <si>
    <t>1811고용보험</t>
  </si>
  <si>
    <t>1811국민건강</t>
  </si>
  <si>
    <t>박종훈</t>
  </si>
  <si>
    <t>오정희12월급여</t>
  </si>
  <si>
    <t>이희숙12월급여</t>
  </si>
  <si>
    <t>강사료 이연지</t>
  </si>
  <si>
    <t>보험료</t>
  </si>
  <si>
    <t>인터넷당행</t>
  </si>
  <si>
    <t>센터일괄</t>
  </si>
  <si>
    <t>G-우리은행</t>
  </si>
  <si>
    <t>센터이체</t>
  </si>
  <si>
    <t>E-신한은행</t>
  </si>
  <si>
    <t>NH콕송금</t>
  </si>
  <si>
    <t>PC신한은행</t>
  </si>
  <si>
    <t>폰카카오</t>
  </si>
  <si>
    <t>E-국민은행</t>
  </si>
  <si>
    <t>폰하나은행</t>
  </si>
  <si>
    <t>E-우리은행</t>
  </si>
  <si>
    <t>폰국민은행</t>
  </si>
  <si>
    <t>E-산업은행</t>
  </si>
  <si>
    <t>CD신한은행</t>
  </si>
  <si>
    <t>축발전</t>
  </si>
  <si>
    <t>G-신한은행</t>
  </si>
  <si>
    <t>CD하나은행</t>
  </si>
  <si>
    <t>E-기업은행</t>
  </si>
  <si>
    <t>S-신한은행</t>
  </si>
  <si>
    <t>스마트당행</t>
  </si>
  <si>
    <t>인증수수료</t>
  </si>
  <si>
    <t>18후감10157</t>
  </si>
  <si>
    <t>송180006804</t>
  </si>
  <si>
    <t>법인후견1(장여경)</t>
  </si>
  <si>
    <t>법인후견감독(고재만)</t>
  </si>
  <si>
    <t>법인후견감독</t>
  </si>
  <si>
    <t>고재만</t>
  </si>
  <si>
    <t>활동비</t>
    <phoneticPr fontId="1" type="noConversion"/>
  </si>
  <si>
    <t>출자금</t>
    <phoneticPr fontId="1" type="noConversion"/>
  </si>
  <si>
    <t>운영비</t>
  </si>
  <si>
    <t>출자금</t>
    <phoneticPr fontId="1" type="noConversion"/>
  </si>
  <si>
    <t>출자금</t>
    <phoneticPr fontId="1" type="noConversion"/>
  </si>
  <si>
    <t>운영비</t>
    <phoneticPr fontId="1" type="noConversion"/>
  </si>
  <si>
    <t>이월금</t>
    <phoneticPr fontId="1" type="noConversion"/>
  </si>
  <si>
    <t>후원금</t>
    <phoneticPr fontId="1" type="noConversion"/>
  </si>
  <si>
    <t>1월 통신요금</t>
    <phoneticPr fontId="1" type="noConversion"/>
  </si>
  <si>
    <t>급여</t>
    <phoneticPr fontId="1" type="noConversion"/>
  </si>
  <si>
    <t>1월 복합기사용료</t>
    <phoneticPr fontId="1" type="noConversion"/>
  </si>
  <si>
    <t>회비수입</t>
    <phoneticPr fontId="1" type="noConversion"/>
  </si>
  <si>
    <t>회비수입</t>
    <phoneticPr fontId="1" type="noConversion"/>
  </si>
  <si>
    <t>2월 통신요금</t>
    <phoneticPr fontId="1" type="noConversion"/>
  </si>
  <si>
    <t>3월 통신요금</t>
    <phoneticPr fontId="1" type="noConversion"/>
  </si>
  <si>
    <t>3월 복합기사용료</t>
    <phoneticPr fontId="1" type="noConversion"/>
  </si>
  <si>
    <t>2월 복합기사용료</t>
    <phoneticPr fontId="1" type="noConversion"/>
  </si>
  <si>
    <t>회비수입</t>
    <phoneticPr fontId="1" type="noConversion"/>
  </si>
  <si>
    <t>이체수수료</t>
    <phoneticPr fontId="1" type="noConversion"/>
  </si>
  <si>
    <t>4월 통신요금</t>
    <phoneticPr fontId="1" type="noConversion"/>
  </si>
  <si>
    <t>4월 복합기사용료</t>
    <phoneticPr fontId="1" type="noConversion"/>
  </si>
  <si>
    <t>5월 통신요금</t>
    <phoneticPr fontId="1" type="noConversion"/>
  </si>
  <si>
    <t>5월 복합기사용료</t>
    <phoneticPr fontId="1" type="noConversion"/>
  </si>
  <si>
    <t>6월 통신요금</t>
    <phoneticPr fontId="1" type="noConversion"/>
  </si>
  <si>
    <t>급여</t>
    <phoneticPr fontId="1" type="noConversion"/>
  </si>
  <si>
    <t>7월 복합기사용료</t>
    <phoneticPr fontId="1" type="noConversion"/>
  </si>
  <si>
    <t>7월 통신요금</t>
    <phoneticPr fontId="1" type="noConversion"/>
  </si>
  <si>
    <t>6월 복합기사용료</t>
    <phoneticPr fontId="1" type="noConversion"/>
  </si>
  <si>
    <t>이체수수료</t>
    <phoneticPr fontId="1" type="noConversion"/>
  </si>
  <si>
    <t>8월 통신요금</t>
    <phoneticPr fontId="1" type="noConversion"/>
  </si>
  <si>
    <t>8월 복합기사용료</t>
    <phoneticPr fontId="1" type="noConversion"/>
  </si>
  <si>
    <t>9월 통신요금</t>
    <phoneticPr fontId="1" type="noConversion"/>
  </si>
  <si>
    <t>세계후견대회회비</t>
    <phoneticPr fontId="1" type="noConversion"/>
  </si>
  <si>
    <t>10월 통신요금</t>
    <phoneticPr fontId="1" type="noConversion"/>
  </si>
  <si>
    <t>10월 복합기사용료</t>
    <phoneticPr fontId="1" type="noConversion"/>
  </si>
  <si>
    <t>9월 복합기사용료</t>
    <phoneticPr fontId="1" type="noConversion"/>
  </si>
  <si>
    <t>공인인증서발급수수료</t>
    <phoneticPr fontId="1" type="noConversion"/>
  </si>
  <si>
    <t>급여</t>
    <phoneticPr fontId="1" type="noConversion"/>
  </si>
  <si>
    <t>11월 통신요금</t>
    <phoneticPr fontId="1" type="noConversion"/>
  </si>
  <si>
    <t>11월 복합기 사용료</t>
    <phoneticPr fontId="1" type="noConversion"/>
  </si>
  <si>
    <t>12월 복합기사용료</t>
    <phoneticPr fontId="1" type="noConversion"/>
  </si>
  <si>
    <t>12월 통신요금</t>
    <phoneticPr fontId="1" type="noConversion"/>
  </si>
  <si>
    <t>일반</t>
    <phoneticPr fontId="1" type="noConversion"/>
  </si>
  <si>
    <t>과목명</t>
    <phoneticPr fontId="1" type="noConversion"/>
  </si>
  <si>
    <t>사단법인 한국후견사회복지사협회</t>
    <phoneticPr fontId="1" type="noConversion"/>
  </si>
  <si>
    <t>후견사회복지사업</t>
    <phoneticPr fontId="1" type="noConversion"/>
  </si>
  <si>
    <t>세입부</t>
    <phoneticPr fontId="3" type="noConversion"/>
  </si>
  <si>
    <t>세출부</t>
  </si>
  <si>
    <t>예산액</t>
    <phoneticPr fontId="3" type="noConversion"/>
  </si>
  <si>
    <t>결산액</t>
    <phoneticPr fontId="3" type="noConversion"/>
  </si>
  <si>
    <t>증감</t>
    <phoneticPr fontId="3" type="noConversion"/>
  </si>
  <si>
    <t>대비</t>
    <phoneticPr fontId="3" type="noConversion"/>
  </si>
  <si>
    <t>예산액</t>
    <phoneticPr fontId="3" type="noConversion"/>
  </si>
  <si>
    <t>증감</t>
    <phoneticPr fontId="3" type="noConversion"/>
  </si>
  <si>
    <t>대비</t>
    <phoneticPr fontId="3" type="noConversion"/>
  </si>
  <si>
    <t>사업
수입</t>
    <phoneticPr fontId="3" type="noConversion"/>
  </si>
  <si>
    <t>사업
수입</t>
    <phoneticPr fontId="3" type="noConversion"/>
  </si>
  <si>
    <t>회비수입</t>
  </si>
  <si>
    <t>사무비</t>
    <phoneticPr fontId="3" type="noConversion"/>
  </si>
  <si>
    <t>인건비</t>
    <phoneticPr fontId="3" type="noConversion"/>
  </si>
  <si>
    <t>급여</t>
  </si>
  <si>
    <t>출판물판매비</t>
  </si>
  <si>
    <t>사회보험부담금</t>
  </si>
  <si>
    <t>교육사업수입</t>
  </si>
  <si>
    <t>활동수입</t>
  </si>
  <si>
    <t>계</t>
    <phoneticPr fontId="3" type="noConversion"/>
  </si>
  <si>
    <t>인건비 계</t>
    <phoneticPr fontId="3" type="noConversion"/>
  </si>
  <si>
    <t>사업수입 계</t>
    <phoneticPr fontId="3" type="noConversion"/>
  </si>
  <si>
    <t>운영비</t>
    <phoneticPr fontId="3" type="noConversion"/>
  </si>
  <si>
    <t>여비</t>
    <phoneticPr fontId="3" type="noConversion"/>
  </si>
  <si>
    <t>후원금
수입</t>
    <phoneticPr fontId="3" type="noConversion"/>
  </si>
  <si>
    <t>비지정후원금</t>
  </si>
  <si>
    <t>수용비및수수료</t>
    <phoneticPr fontId="3" type="noConversion"/>
  </si>
  <si>
    <t>공공요금</t>
    <phoneticPr fontId="3" type="noConversion"/>
  </si>
  <si>
    <t>후원금수입 계</t>
    <phoneticPr fontId="3" type="noConversion"/>
  </si>
  <si>
    <t>이월금</t>
    <phoneticPr fontId="3" type="noConversion"/>
  </si>
  <si>
    <t>이월금</t>
  </si>
  <si>
    <t>전년도후원금이월금</t>
  </si>
  <si>
    <t>차량비</t>
    <phoneticPr fontId="3" type="noConversion"/>
  </si>
  <si>
    <t>전년도기타이월금</t>
  </si>
  <si>
    <t>연료비</t>
    <phoneticPr fontId="3" type="noConversion"/>
  </si>
  <si>
    <t>계</t>
    <phoneticPr fontId="3" type="noConversion"/>
  </si>
  <si>
    <t>운영비 계</t>
    <phoneticPr fontId="3" type="noConversion"/>
  </si>
  <si>
    <t>이월금 계</t>
    <phoneticPr fontId="3" type="noConversion"/>
  </si>
  <si>
    <t>사무비 계</t>
    <phoneticPr fontId="3" type="noConversion"/>
  </si>
  <si>
    <t>잡수입</t>
    <phoneticPr fontId="3" type="noConversion"/>
  </si>
  <si>
    <t>잡수입</t>
  </si>
  <si>
    <t>기타예금이자수입</t>
  </si>
  <si>
    <t>사업비</t>
    <phoneticPr fontId="3" type="noConversion"/>
  </si>
  <si>
    <t>목적
사업비</t>
    <phoneticPr fontId="3" type="noConversion"/>
  </si>
  <si>
    <t>연구,홍보활동사업경비</t>
    <phoneticPr fontId="3" type="noConversion"/>
  </si>
  <si>
    <t>기타잡수입</t>
  </si>
  <si>
    <t>교육사업경비</t>
    <phoneticPr fontId="3" type="noConversion"/>
  </si>
  <si>
    <t>후견활동사업경비</t>
    <phoneticPr fontId="3" type="noConversion"/>
  </si>
  <si>
    <t>잡수입 계</t>
    <phoneticPr fontId="3" type="noConversion"/>
  </si>
  <si>
    <t>기획,출판사업경비</t>
    <phoneticPr fontId="3" type="noConversion"/>
  </si>
  <si>
    <t>협력사업경비</t>
    <phoneticPr fontId="3" type="noConversion"/>
  </si>
  <si>
    <t>목적사업비 계</t>
    <phoneticPr fontId="3" type="noConversion"/>
  </si>
  <si>
    <t>사업비 계</t>
    <phoneticPr fontId="3" type="noConversion"/>
  </si>
  <si>
    <t>잡지출</t>
    <phoneticPr fontId="3" type="noConversion"/>
  </si>
  <si>
    <t>잡지출</t>
    <phoneticPr fontId="3" type="noConversion"/>
  </si>
  <si>
    <t>잡지출 계</t>
    <phoneticPr fontId="3" type="noConversion"/>
  </si>
  <si>
    <t>예비비
및
기타</t>
    <phoneticPr fontId="3" type="noConversion"/>
  </si>
  <si>
    <t>예비비
및
기타</t>
    <phoneticPr fontId="3" type="noConversion"/>
  </si>
  <si>
    <t>예비비</t>
    <phoneticPr fontId="3" type="noConversion"/>
  </si>
  <si>
    <t>예비비 및 기타 계</t>
    <phoneticPr fontId="3" type="noConversion"/>
  </si>
  <si>
    <t>이월금</t>
    <phoneticPr fontId="3" type="noConversion"/>
  </si>
  <si>
    <t>합계</t>
  </si>
  <si>
    <t>합계</t>
    <phoneticPr fontId="3" type="noConversion"/>
  </si>
  <si>
    <t xml:space="preserve">2018년 한국후견사회복지사협회 결산서 </t>
    <phoneticPr fontId="3" type="noConversion"/>
  </si>
  <si>
    <t>현금 및 예금 명세서</t>
    <phoneticPr fontId="1" type="noConversion"/>
  </si>
  <si>
    <t>예금주</t>
    <phoneticPr fontId="1" type="noConversion"/>
  </si>
  <si>
    <t>계좌번호</t>
    <phoneticPr fontId="1" type="noConversion"/>
  </si>
  <si>
    <t>사단법인 한국후견사회복지사협회</t>
    <phoneticPr fontId="1" type="noConversion"/>
  </si>
  <si>
    <t>301-0201-5738-31</t>
    <phoneticPr fontId="1" type="noConversion"/>
  </si>
  <si>
    <t>구분</t>
    <phoneticPr fontId="1" type="noConversion"/>
  </si>
  <si>
    <t>자본금</t>
    <phoneticPr fontId="1" type="noConversion"/>
  </si>
  <si>
    <t>301-0201-5708-01</t>
    <phoneticPr fontId="1" type="noConversion"/>
  </si>
  <si>
    <t>301-0241-7612-51</t>
    <phoneticPr fontId="1" type="noConversion"/>
  </si>
  <si>
    <t>301-0231-3344-81</t>
    <phoneticPr fontId="1" type="noConversion"/>
  </si>
  <si>
    <t>-</t>
    <phoneticPr fontId="1" type="noConversion"/>
  </si>
  <si>
    <t>301-0241-7599-11</t>
    <phoneticPr fontId="1" type="noConversion"/>
  </si>
  <si>
    <t>빌도르</t>
    <phoneticPr fontId="1" type="noConversion"/>
  </si>
  <si>
    <t>합  계</t>
    <phoneticPr fontId="1" type="noConversion"/>
  </si>
  <si>
    <t>후견인
예금액</t>
    <phoneticPr fontId="1" type="noConversion"/>
  </si>
  <si>
    <t>전년도
이월금</t>
    <phoneticPr fontId="1" type="noConversion"/>
  </si>
  <si>
    <t>(단위: 원)</t>
    <phoneticPr fontId="1" type="noConversion"/>
  </si>
  <si>
    <t>국민연금</t>
  </si>
  <si>
    <t>건강보험</t>
  </si>
  <si>
    <t>산재보험</t>
  </si>
  <si>
    <t>고용보험</t>
  </si>
  <si>
    <t>사회보험부담금</t>
    <phoneticPr fontId="1" type="noConversion"/>
  </si>
  <si>
    <t>비지정후원금</t>
    <phoneticPr fontId="1" type="noConversion"/>
  </si>
  <si>
    <t>공공요금</t>
    <phoneticPr fontId="1" type="noConversion"/>
  </si>
  <si>
    <t>수용비및수수료</t>
    <phoneticPr fontId="1" type="noConversion"/>
  </si>
  <si>
    <t>사회보험부담금</t>
    <phoneticPr fontId="1" type="noConversion"/>
  </si>
  <si>
    <t>공공요금</t>
    <phoneticPr fontId="1" type="noConversion"/>
  </si>
  <si>
    <t>교육사업경비</t>
    <phoneticPr fontId="1" type="noConversion"/>
  </si>
  <si>
    <t>후원금</t>
    <phoneticPr fontId="1" type="noConversion"/>
  </si>
  <si>
    <t>사회보험부담금</t>
    <phoneticPr fontId="1" type="noConversion"/>
  </si>
  <si>
    <t>우편</t>
    <phoneticPr fontId="1" type="noConversion"/>
  </si>
  <si>
    <t>우편</t>
    <phoneticPr fontId="1" type="noConversion"/>
  </si>
  <si>
    <t>수용비및수수료</t>
    <phoneticPr fontId="1" type="noConversion"/>
  </si>
  <si>
    <t>교육사업수입</t>
    <phoneticPr fontId="1" type="noConversion"/>
  </si>
  <si>
    <t>활동수입</t>
    <phoneticPr fontId="1" type="noConversion"/>
  </si>
  <si>
    <t>후견활동사업경비</t>
    <phoneticPr fontId="1" type="noConversion"/>
  </si>
  <si>
    <t>수용비및수수료</t>
    <phoneticPr fontId="1" type="noConversion"/>
  </si>
  <si>
    <t>사회보험부담금</t>
    <phoneticPr fontId="1" type="noConversion"/>
  </si>
  <si>
    <t>활동수입</t>
    <phoneticPr fontId="1" type="noConversion"/>
  </si>
  <si>
    <t>회비수입</t>
    <phoneticPr fontId="1" type="noConversion"/>
  </si>
  <si>
    <t>기타잡수입</t>
    <phoneticPr fontId="1" type="noConversion"/>
  </si>
  <si>
    <t>2018년 이월금</t>
    <phoneticPr fontId="1" type="noConversion"/>
  </si>
  <si>
    <t>항</t>
    <phoneticPr fontId="1" type="noConversion"/>
  </si>
  <si>
    <t>관</t>
    <phoneticPr fontId="1" type="noConversion"/>
  </si>
  <si>
    <t>목적사업비</t>
    <phoneticPr fontId="1" type="noConversion"/>
  </si>
  <si>
    <t>사업비</t>
    <phoneticPr fontId="1" type="noConversion"/>
  </si>
  <si>
    <t>사무비</t>
    <phoneticPr fontId="1" type="noConversion"/>
  </si>
  <si>
    <t>인건비</t>
    <phoneticPr fontId="1" type="noConversion"/>
  </si>
  <si>
    <t>후원금수입</t>
    <phoneticPr fontId="1" type="noConversion"/>
  </si>
  <si>
    <t>사업수입</t>
    <phoneticPr fontId="1" type="noConversion"/>
  </si>
  <si>
    <t>잡수입</t>
    <phoneticPr fontId="1" type="noConversion"/>
  </si>
  <si>
    <t>전년도후원금이월금</t>
    <phoneticPr fontId="1" type="noConversion"/>
  </si>
  <si>
    <t>전년도기타이월금</t>
    <phoneticPr fontId="1" type="noConversion"/>
  </si>
  <si>
    <t>자본이월금</t>
    <phoneticPr fontId="1" type="noConversion"/>
  </si>
  <si>
    <t>기타예금이자수입</t>
    <phoneticPr fontId="1" type="noConversion"/>
  </si>
  <si>
    <t>목적사업비</t>
    <phoneticPr fontId="1" type="noConversion"/>
  </si>
  <si>
    <t>자본이월금</t>
    <phoneticPr fontId="1" type="noConversion"/>
  </si>
  <si>
    <t>비지정후원금</t>
    <phoneticPr fontId="1" type="noConversion"/>
  </si>
  <si>
    <t>자본금</t>
    <phoneticPr fontId="3" type="noConversion"/>
  </si>
  <si>
    <t>홈페이지 유지관리비</t>
    <phoneticPr fontId="3" type="noConversion"/>
  </si>
  <si>
    <t>구분</t>
    <phoneticPr fontId="1" type="noConversion"/>
  </si>
  <si>
    <t>전년대비
이월금</t>
    <phoneticPr fontId="1" type="noConversion"/>
  </si>
  <si>
    <t>(단위: 원)</t>
    <phoneticPr fontId="1" type="noConversion"/>
  </si>
  <si>
    <t>카드연회비</t>
    <phoneticPr fontId="1" type="noConversion"/>
  </si>
  <si>
    <t>우편료</t>
    <phoneticPr fontId="1" type="noConversion"/>
  </si>
  <si>
    <t>파리바게뜨</t>
    <phoneticPr fontId="1" type="noConversion"/>
  </si>
  <si>
    <t>공공요금</t>
    <phoneticPr fontId="1" type="noConversion"/>
  </si>
  <si>
    <t>우정본부</t>
    <phoneticPr fontId="1" type="noConversion"/>
  </si>
  <si>
    <t>우정본부</t>
    <phoneticPr fontId="1" type="noConversion"/>
  </si>
  <si>
    <t>NH카드대금</t>
    <phoneticPr fontId="1" type="noConversion"/>
  </si>
  <si>
    <t>㈜위메프</t>
    <phoneticPr fontId="1" type="noConversion"/>
  </si>
  <si>
    <t>오랜지애드</t>
    <phoneticPr fontId="1" type="noConversion"/>
  </si>
  <si>
    <t>미니스톱</t>
    <phoneticPr fontId="1" type="noConversion"/>
  </si>
  <si>
    <t>오피스웨이</t>
    <phoneticPr fontId="1" type="noConversion"/>
  </si>
  <si>
    <t>우정본부</t>
    <phoneticPr fontId="1" type="noConversion"/>
  </si>
  <si>
    <t>사무용품</t>
    <phoneticPr fontId="1" type="noConversion"/>
  </si>
  <si>
    <t>아름사</t>
    <phoneticPr fontId="1" type="noConversion"/>
  </si>
  <si>
    <t>수용비및수수료</t>
    <phoneticPr fontId="1" type="noConversion"/>
  </si>
  <si>
    <t>우정본부</t>
    <phoneticPr fontId="1" type="noConversion"/>
  </si>
  <si>
    <t>오피스웨이</t>
    <phoneticPr fontId="1" type="noConversion"/>
  </si>
  <si>
    <t>수지화원</t>
    <phoneticPr fontId="1" type="noConversion"/>
  </si>
  <si>
    <t>우편(위촉장발송)</t>
    <phoneticPr fontId="1" type="noConversion"/>
  </si>
  <si>
    <t>우편(법인사건 고재만)</t>
    <phoneticPr fontId="1" type="noConversion"/>
  </si>
  <si>
    <t>우편(법인사건 장영재)</t>
    <phoneticPr fontId="1" type="noConversion"/>
  </si>
  <si>
    <t>정춘숙의원개소식 화환</t>
    <phoneticPr fontId="1" type="noConversion"/>
  </si>
  <si>
    <t>잡지출</t>
    <phoneticPr fontId="1" type="noConversion"/>
  </si>
  <si>
    <t>잡지출</t>
    <phoneticPr fontId="1" type="noConversion"/>
  </si>
  <si>
    <t>우편(장영재)</t>
    <phoneticPr fontId="1" type="noConversion"/>
  </si>
  <si>
    <t>우편(장여경)</t>
    <phoneticPr fontId="1" type="noConversion"/>
  </si>
  <si>
    <t>우편(장여경)</t>
    <phoneticPr fontId="1" type="noConversion"/>
  </si>
  <si>
    <t>교육관련 현수막제작</t>
    <phoneticPr fontId="1" type="noConversion"/>
  </si>
  <si>
    <t>기관방문</t>
    <phoneticPr fontId="1" type="noConversion"/>
  </si>
  <si>
    <t>교육사업경비</t>
    <phoneticPr fontId="1" type="noConversion"/>
  </si>
  <si>
    <t>사업비</t>
    <phoneticPr fontId="1" type="noConversion"/>
  </si>
  <si>
    <t>기관방문</t>
    <phoneticPr fontId="1" type="noConversion"/>
  </si>
  <si>
    <t>영수증 없음</t>
    <phoneticPr fontId="1" type="noConversion"/>
  </si>
  <si>
    <t>1월급여(이희숙)</t>
    <phoneticPr fontId="1" type="noConversion"/>
  </si>
  <si>
    <t>교육자료</t>
    <phoneticPr fontId="1" type="noConversion"/>
  </si>
  <si>
    <t>1월급여(이현민)</t>
    <phoneticPr fontId="1" type="noConversion"/>
  </si>
  <si>
    <t>오정희</t>
    <phoneticPr fontId="1" type="noConversion"/>
  </si>
  <si>
    <t>오정희</t>
    <phoneticPr fontId="1" type="noConversion"/>
  </si>
  <si>
    <t>후원금</t>
    <phoneticPr fontId="1" type="noConversion"/>
  </si>
  <si>
    <t>2018년 사단법인 한국후견사회복지사협회 기부금 수입,지출 명세서</t>
    <phoneticPr fontId="1" type="noConversion"/>
  </si>
  <si>
    <t>월별</t>
    <phoneticPr fontId="1" type="noConversion"/>
  </si>
  <si>
    <t>잔액</t>
    <phoneticPr fontId="1" type="noConversion"/>
  </si>
  <si>
    <t>전기이월액</t>
    <phoneticPr fontId="1" type="noConversion"/>
  </si>
  <si>
    <t>2018년 1월</t>
    <phoneticPr fontId="1" type="noConversion"/>
  </si>
  <si>
    <t>2018년 2월</t>
  </si>
  <si>
    <t>2018년 3월</t>
  </si>
  <si>
    <t>2018년 4월</t>
  </si>
  <si>
    <t>2018년 5월</t>
  </si>
  <si>
    <t>2018년 6월</t>
  </si>
  <si>
    <t>2018년 7월</t>
    <phoneticPr fontId="1" type="noConversion"/>
  </si>
  <si>
    <t>2018년 8월</t>
  </si>
  <si>
    <t>2018년 9월</t>
  </si>
  <si>
    <t>2018년 10월</t>
  </si>
  <si>
    <t>2018년 11월</t>
  </si>
  <si>
    <t>2018년 12월</t>
  </si>
  <si>
    <t>차기이월액</t>
    <phoneticPr fontId="1" type="noConversion"/>
  </si>
  <si>
    <t>(단위 : 원)</t>
    <phoneticPr fontId="1" type="noConversion"/>
  </si>
  <si>
    <t>2017년 사단법인 한국후견사회복지사협회 기부금 수입,지출 명세서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</si>
</sst>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0.0%"/>
    <numFmt numFmtId="177" formatCode="#,##0;\△#,##0"/>
    <numFmt numFmtId="178" formatCode="[DBNum4][$-412]General"/>
  </numFmts>
  <fonts count="27">
    <font>
      <sz val="11"/>
      <color theme="1"/>
      <name val="돋움"/>
      <family val="3"/>
      <charset val="129"/>
    </font>
    <font>
      <sz val="8"/>
      <name val="돋움"/>
      <family val="3"/>
      <charset val="129"/>
    </font>
    <font>
      <sz val="8"/>
      <color indexed="8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나눔고딕 ExtraBold"/>
      <family val="3"/>
      <charset val="129"/>
    </font>
    <font>
      <sz val="11"/>
      <color theme="0"/>
      <name val="나눔고딕 ExtraBold"/>
      <family val="3"/>
      <charset val="129"/>
    </font>
    <font>
      <b/>
      <sz val="12"/>
      <color rgb="FF000000"/>
      <name val="굴림"/>
      <family val="3"/>
      <charset val="129"/>
    </font>
    <font>
      <b/>
      <sz val="10"/>
      <color rgb="FF000000"/>
      <name val="굴림"/>
      <family val="3"/>
      <charset val="129"/>
    </font>
    <font>
      <b/>
      <sz val="20"/>
      <color theme="1"/>
      <name val="돋움"/>
      <family val="3"/>
      <charset val="129"/>
    </font>
    <font>
      <sz val="9"/>
      <color rgb="FF000000"/>
      <name val="굴림"/>
      <family val="3"/>
      <charset val="129"/>
    </font>
    <font>
      <sz val="26"/>
      <color theme="1"/>
      <name val="나눔고딕 ExtraBold"/>
      <family val="3"/>
      <charset val="129"/>
    </font>
    <font>
      <sz val="11"/>
      <color theme="1"/>
      <name val="08서울남산체 M"/>
      <family val="1"/>
      <charset val="129"/>
    </font>
    <font>
      <b/>
      <sz val="26"/>
      <color theme="1"/>
      <name val="08서울남산체 M"/>
      <family val="1"/>
      <charset val="129"/>
    </font>
    <font>
      <b/>
      <sz val="12"/>
      <color theme="1"/>
      <name val="08서울남산체 M"/>
      <family val="1"/>
      <charset val="129"/>
    </font>
    <font>
      <b/>
      <sz val="11"/>
      <color theme="1"/>
      <name val="08서울남산체 M"/>
      <family val="1"/>
      <charset val="129"/>
    </font>
    <font>
      <sz val="12"/>
      <color rgb="FF000000"/>
      <name val="굴림"/>
      <family val="3"/>
      <charset val="129"/>
    </font>
    <font>
      <b/>
      <u/>
      <sz val="28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12"/>
      <color theme="1"/>
      <name val="돋움"/>
      <family val="3"/>
      <charset val="129"/>
    </font>
    <font>
      <sz val="9"/>
      <color theme="1"/>
      <name val="돋움"/>
      <family val="3"/>
      <charset val="129"/>
    </font>
    <font>
      <b/>
      <sz val="20"/>
      <color theme="1"/>
      <name val="08서울남산체 M"/>
      <family val="1"/>
      <charset val="129"/>
    </font>
    <font>
      <sz val="20"/>
      <color theme="1"/>
      <name val="맑은 고딕"/>
      <family val="3"/>
      <charset val="129"/>
      <scheme val="minor"/>
    </font>
    <font>
      <sz val="18"/>
      <color theme="1"/>
      <name val="08서울남산체 M"/>
      <family val="1"/>
      <charset val="129"/>
    </font>
    <font>
      <sz val="9"/>
      <color theme="1"/>
      <name val="08서울남산체 M"/>
      <family val="1"/>
      <charset val="129"/>
    </font>
    <font>
      <b/>
      <sz val="9"/>
      <color theme="1"/>
      <name val="08서울남산체 M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 style="thick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 style="double">
        <color indexed="64"/>
      </bottom>
      <diagonal/>
    </border>
    <border>
      <left style="hair">
        <color indexed="64"/>
      </left>
      <right/>
      <top style="thick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3">
    <xf numFmtId="0" fontId="0" fillId="0" borderId="0">
      <alignment vertical="center"/>
    </xf>
    <xf numFmtId="9" fontId="4" fillId="0" borderId="0">
      <alignment vertical="center"/>
    </xf>
    <xf numFmtId="41" fontId="4" fillId="0" borderId="0">
      <alignment vertical="center"/>
    </xf>
  </cellStyleXfs>
  <cellXfs count="208">
    <xf numFmtId="0" fontId="0" fillId="0" borderId="0" xfId="0">
      <alignment vertical="center"/>
    </xf>
    <xf numFmtId="41" fontId="4" fillId="0" borderId="0" xfId="2">
      <alignment vertical="center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4" fontId="6" fillId="0" borderId="5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14" fontId="6" fillId="0" borderId="10" xfId="0" applyNumberFormat="1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41" fontId="6" fillId="0" borderId="12" xfId="2" applyFont="1" applyBorder="1" applyAlignment="1">
      <alignment vertical="center"/>
    </xf>
    <xf numFmtId="14" fontId="6" fillId="0" borderId="5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41" fontId="6" fillId="0" borderId="14" xfId="2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41" fontId="6" fillId="0" borderId="16" xfId="2" applyFont="1" applyBorder="1" applyAlignment="1">
      <alignment vertical="center"/>
    </xf>
    <xf numFmtId="41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0" fontId="0" fillId="0" borderId="0" xfId="0" applyNumberFormat="1">
      <alignment vertical="center"/>
    </xf>
    <xf numFmtId="0" fontId="8" fillId="0" borderId="71" xfId="0" applyNumberFormat="1" applyFont="1" applyFill="1" applyBorder="1" applyAlignment="1">
      <alignment horizontal="right" vertical="center" wrapText="1"/>
    </xf>
    <xf numFmtId="0" fontId="9" fillId="0" borderId="71" xfId="0" applyNumberFormat="1" applyFont="1" applyFill="1" applyBorder="1" applyAlignment="1">
      <alignment horizontal="left" vertical="center" wrapText="1"/>
    </xf>
    <xf numFmtId="0" fontId="10" fillId="0" borderId="23" xfId="0" applyNumberFormat="1" applyFont="1" applyBorder="1" applyAlignment="1">
      <alignment horizontal="center" vertical="center"/>
    </xf>
    <xf numFmtId="0" fontId="10" fillId="0" borderId="23" xfId="0" applyNumberFormat="1" applyFont="1" applyBorder="1">
      <alignment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9" fillId="0" borderId="72" xfId="0" applyNumberFormat="1" applyFont="1" applyFill="1" applyBorder="1" applyAlignment="1">
      <alignment horizontal="center" vertical="center" wrapText="1"/>
    </xf>
    <xf numFmtId="0" fontId="9" fillId="0" borderId="7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1" fontId="4" fillId="0" borderId="0" xfId="2">
      <alignment vertical="center"/>
    </xf>
    <xf numFmtId="0" fontId="6" fillId="0" borderId="24" xfId="0" applyFont="1" applyBorder="1" applyAlignment="1">
      <alignment horizontal="center" vertical="center"/>
    </xf>
    <xf numFmtId="3" fontId="2" fillId="2" borderId="0" xfId="0" applyNumberFormat="1" applyFont="1" applyFill="1" applyBorder="1" applyAlignment="1" applyProtection="1">
      <alignment horizontal="right" vertical="center" wrapText="1"/>
    </xf>
    <xf numFmtId="0" fontId="5" fillId="0" borderId="0" xfId="0" applyFont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41" fontId="5" fillId="0" borderId="23" xfId="2" applyFont="1" applyBorder="1">
      <alignment vertical="center"/>
    </xf>
    <xf numFmtId="0" fontId="5" fillId="0" borderId="23" xfId="0" applyFont="1" applyBorder="1">
      <alignment vertical="center"/>
    </xf>
    <xf numFmtId="41" fontId="5" fillId="0" borderId="23" xfId="0" applyNumberFormat="1" applyFont="1" applyBorder="1">
      <alignment vertical="center"/>
    </xf>
    <xf numFmtId="0" fontId="5" fillId="0" borderId="0" xfId="0" applyFont="1" applyAlignment="1">
      <alignment horizontal="right" vertical="center"/>
    </xf>
    <xf numFmtId="0" fontId="13" fillId="0" borderId="0" xfId="0" applyFont="1">
      <alignment vertical="center"/>
    </xf>
    <xf numFmtId="0" fontId="14" fillId="0" borderId="25" xfId="0" applyFont="1" applyBorder="1" applyAlignment="1">
      <alignment vertical="center"/>
    </xf>
    <xf numFmtId="41" fontId="13" fillId="0" borderId="0" xfId="2" applyFont="1">
      <alignment vertical="center"/>
    </xf>
    <xf numFmtId="0" fontId="6" fillId="0" borderId="0" xfId="0" applyFont="1" applyBorder="1" applyAlignment="1">
      <alignment horizontal="center" vertical="center"/>
    </xf>
    <xf numFmtId="41" fontId="13" fillId="0" borderId="23" xfId="2" applyFont="1" applyBorder="1">
      <alignment vertical="center"/>
    </xf>
    <xf numFmtId="0" fontId="13" fillId="0" borderId="23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right" vertical="center"/>
    </xf>
    <xf numFmtId="0" fontId="13" fillId="3" borderId="26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/>
    </xf>
    <xf numFmtId="0" fontId="13" fillId="0" borderId="5" xfId="0" applyFont="1" applyBorder="1">
      <alignment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5" xfId="0" applyFont="1" applyFill="1" applyBorder="1">
      <alignment vertical="center"/>
    </xf>
    <xf numFmtId="0" fontId="13" fillId="0" borderId="5" xfId="0" applyFont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0" fontId="13" fillId="0" borderId="3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32" xfId="0" applyFont="1" applyBorder="1" applyAlignment="1">
      <alignment vertical="center"/>
    </xf>
    <xf numFmtId="0" fontId="13" fillId="0" borderId="33" xfId="0" applyFont="1" applyBorder="1" applyAlignment="1">
      <alignment vertical="center"/>
    </xf>
    <xf numFmtId="0" fontId="13" fillId="0" borderId="34" xfId="0" applyFont="1" applyBorder="1" applyAlignment="1">
      <alignment vertical="center"/>
    </xf>
    <xf numFmtId="0" fontId="13" fillId="0" borderId="35" xfId="0" applyFont="1" applyBorder="1" applyAlignment="1">
      <alignment vertical="center"/>
    </xf>
    <xf numFmtId="0" fontId="13" fillId="0" borderId="36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3" fillId="0" borderId="37" xfId="0" applyFont="1" applyBorder="1" applyAlignment="1">
      <alignment vertical="center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0" fillId="0" borderId="0" xfId="0" applyNumberFormat="1" applyFill="1" applyBorder="1">
      <alignment vertical="center"/>
    </xf>
    <xf numFmtId="41" fontId="4" fillId="0" borderId="0" xfId="2">
      <alignment vertical="center"/>
    </xf>
    <xf numFmtId="0" fontId="13" fillId="0" borderId="0" xfId="0" applyFont="1" applyAlignment="1">
      <alignment horizontal="right" vertical="center"/>
    </xf>
    <xf numFmtId="0" fontId="13" fillId="0" borderId="46" xfId="0" applyFont="1" applyBorder="1" applyAlignment="1">
      <alignment horizontal="center" vertical="center"/>
    </xf>
    <xf numFmtId="41" fontId="13" fillId="0" borderId="47" xfId="2" applyFont="1" applyBorder="1">
      <alignment vertical="center"/>
    </xf>
    <xf numFmtId="0" fontId="13" fillId="0" borderId="48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41" fontId="13" fillId="0" borderId="54" xfId="2" applyFont="1" applyBorder="1">
      <alignment vertical="center"/>
    </xf>
    <xf numFmtId="0" fontId="13" fillId="0" borderId="55" xfId="0" applyFont="1" applyBorder="1" applyAlignment="1">
      <alignment horizontal="center" vertical="center"/>
    </xf>
    <xf numFmtId="41" fontId="13" fillId="0" borderId="56" xfId="2" applyFont="1" applyBorder="1">
      <alignment vertical="center"/>
    </xf>
    <xf numFmtId="41" fontId="13" fillId="0" borderId="57" xfId="2" applyFont="1" applyBorder="1">
      <alignment vertical="center"/>
    </xf>
    <xf numFmtId="0" fontId="13" fillId="0" borderId="58" xfId="0" applyFont="1" applyBorder="1" applyAlignment="1">
      <alignment horizontal="center" vertical="center"/>
    </xf>
    <xf numFmtId="41" fontId="13" fillId="0" borderId="59" xfId="2" applyFont="1" applyBorder="1">
      <alignment vertical="center"/>
    </xf>
    <xf numFmtId="41" fontId="13" fillId="0" borderId="0" xfId="0" applyNumberFormat="1" applyFont="1">
      <alignment vertical="center"/>
    </xf>
    <xf numFmtId="3" fontId="2" fillId="2" borderId="1" xfId="0" applyNumberFormat="1" applyFont="1" applyFill="1" applyBorder="1" applyAlignment="1" applyProtection="1">
      <alignment horizontal="right" vertical="center" wrapText="1"/>
    </xf>
    <xf numFmtId="41" fontId="4" fillId="0" borderId="0" xfId="2">
      <alignment vertical="center"/>
    </xf>
    <xf numFmtId="0" fontId="6" fillId="0" borderId="6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74" xfId="0" applyNumberFormat="1" applyFont="1" applyFill="1" applyBorder="1" applyAlignment="1">
      <alignment horizontal="center" vertical="center" wrapText="1"/>
    </xf>
    <xf numFmtId="0" fontId="0" fillId="0" borderId="75" xfId="0" applyNumberFormat="1" applyFont="1" applyFill="1" applyBorder="1" applyAlignment="1">
      <alignment vertical="center"/>
    </xf>
    <xf numFmtId="0" fontId="0" fillId="0" borderId="72" xfId="0" applyNumberFormat="1" applyFont="1" applyFill="1" applyBorder="1" applyAlignment="1">
      <alignment vertical="center"/>
    </xf>
    <xf numFmtId="41" fontId="17" fillId="0" borderId="74" xfId="0" applyNumberFormat="1" applyFont="1" applyFill="1" applyBorder="1" applyAlignment="1">
      <alignment horizontal="center" vertical="center" wrapText="1"/>
    </xf>
    <xf numFmtId="41" fontId="17" fillId="0" borderId="75" xfId="0" applyNumberFormat="1" applyFont="1" applyFill="1" applyBorder="1" applyAlignment="1">
      <alignment horizontal="center" vertical="center" wrapText="1"/>
    </xf>
    <xf numFmtId="41" fontId="17" fillId="0" borderId="72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>
      <alignment vertical="center"/>
    </xf>
    <xf numFmtId="0" fontId="11" fillId="0" borderId="75" xfId="0" applyNumberFormat="1" applyFont="1" applyFill="1" applyBorder="1" applyAlignment="1">
      <alignment horizontal="center" vertical="center" wrapText="1"/>
    </xf>
    <xf numFmtId="0" fontId="0" fillId="0" borderId="76" xfId="0" applyNumberFormat="1" applyFont="1" applyFill="1" applyBorder="1" applyAlignment="1">
      <alignment horizontal="center" vertical="center"/>
    </xf>
    <xf numFmtId="0" fontId="11" fillId="0" borderId="76" xfId="0" applyNumberFormat="1" applyFont="1" applyFill="1" applyBorder="1" applyAlignment="1">
      <alignment horizontal="center" vertical="center" wrapText="1"/>
    </xf>
    <xf numFmtId="41" fontId="4" fillId="0" borderId="74" xfId="2" applyBorder="1">
      <alignment vertical="center"/>
    </xf>
    <xf numFmtId="41" fontId="4" fillId="0" borderId="72" xfId="2" applyBorder="1">
      <alignment vertical="center"/>
    </xf>
    <xf numFmtId="0" fontId="11" fillId="0" borderId="76" xfId="0" applyNumberFormat="1" applyFont="1" applyFill="1" applyBorder="1" applyAlignment="1">
      <alignment horizontal="left" vertical="center" wrapText="1"/>
    </xf>
    <xf numFmtId="0" fontId="0" fillId="0" borderId="76" xfId="0" applyNumberFormat="1" applyFont="1" applyFill="1" applyBorder="1" applyAlignment="1">
      <alignment vertical="center"/>
    </xf>
    <xf numFmtId="0" fontId="0" fillId="0" borderId="74" xfId="0" applyNumberFormat="1" applyFont="1" applyFill="1" applyBorder="1" applyAlignment="1">
      <alignment vertical="center"/>
    </xf>
    <xf numFmtId="0" fontId="9" fillId="0" borderId="75" xfId="0" applyNumberFormat="1" applyFont="1" applyFill="1" applyBorder="1" applyAlignment="1">
      <alignment horizontal="center" vertical="center" wrapText="1"/>
    </xf>
    <xf numFmtId="0" fontId="9" fillId="0" borderId="77" xfId="0" applyNumberFormat="1" applyFont="1" applyFill="1" applyBorder="1" applyAlignment="1">
      <alignment horizontal="center" vertical="center" wrapText="1"/>
    </xf>
    <xf numFmtId="0" fontId="0" fillId="0" borderId="73" xfId="0" applyNumberFormat="1" applyFont="1" applyFill="1" applyBorder="1" applyAlignment="1">
      <alignment vertical="center"/>
    </xf>
    <xf numFmtId="0" fontId="9" fillId="0" borderId="71" xfId="0" applyNumberFormat="1" applyFont="1" applyFill="1" applyBorder="1" applyAlignment="1">
      <alignment horizontal="center" vertical="center" wrapText="1"/>
    </xf>
    <xf numFmtId="0" fontId="11" fillId="0" borderId="71" xfId="0" applyNumberFormat="1" applyFont="1" applyFill="1" applyBorder="1" applyAlignment="1">
      <alignment horizontal="center" vertical="center" wrapText="1"/>
    </xf>
    <xf numFmtId="14" fontId="11" fillId="0" borderId="75" xfId="0" applyNumberFormat="1" applyFont="1" applyFill="1" applyBorder="1" applyAlignment="1">
      <alignment horizontal="center" vertical="center" wrapText="1"/>
    </xf>
    <xf numFmtId="14" fontId="0" fillId="0" borderId="75" xfId="0" applyNumberFormat="1" applyFont="1" applyFill="1" applyBorder="1" applyAlignment="1">
      <alignment vertical="center"/>
    </xf>
    <xf numFmtId="14" fontId="0" fillId="0" borderId="72" xfId="0" applyNumberFormat="1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0" fontId="8" fillId="0" borderId="74" xfId="0" applyNumberFormat="1" applyFont="1" applyFill="1" applyBorder="1" applyAlignment="1">
      <alignment horizontal="center" vertical="center" wrapText="1"/>
    </xf>
    <xf numFmtId="0" fontId="19" fillId="0" borderId="75" xfId="0" applyNumberFormat="1" applyFont="1" applyFill="1" applyBorder="1" applyAlignment="1">
      <alignment horizontal="center" vertical="center" wrapText="1"/>
    </xf>
    <xf numFmtId="0" fontId="9" fillId="0" borderId="71" xfId="0" applyNumberFormat="1" applyFont="1" applyFill="1" applyBorder="1" applyAlignment="1">
      <alignment horizontal="right" vertical="center" wrapText="1"/>
    </xf>
    <xf numFmtId="0" fontId="0" fillId="0" borderId="71" xfId="0" applyNumberFormat="1" applyFont="1" applyFill="1" applyBorder="1" applyAlignment="1">
      <alignment vertical="center"/>
    </xf>
    <xf numFmtId="178" fontId="17" fillId="0" borderId="75" xfId="0" applyNumberFormat="1" applyFont="1" applyFill="1" applyBorder="1" applyAlignment="1">
      <alignment horizontal="center" vertical="center" wrapText="1"/>
    </xf>
    <xf numFmtId="178" fontId="20" fillId="0" borderId="75" xfId="0" applyNumberFormat="1" applyFont="1" applyFill="1" applyBorder="1" applyAlignment="1">
      <alignment vertical="center"/>
    </xf>
    <xf numFmtId="178" fontId="20" fillId="0" borderId="72" xfId="0" applyNumberFormat="1" applyFont="1" applyFill="1" applyBorder="1" applyAlignment="1">
      <alignment vertical="center"/>
    </xf>
    <xf numFmtId="0" fontId="21" fillId="0" borderId="72" xfId="0" applyNumberFormat="1" applyFont="1" applyFill="1" applyBorder="1" applyAlignment="1">
      <alignment horizontal="center" vertical="center"/>
    </xf>
    <xf numFmtId="0" fontId="21" fillId="0" borderId="76" xfId="0" applyNumberFormat="1" applyFont="1" applyFill="1" applyBorder="1" applyAlignment="1">
      <alignment horizontal="center" vertical="center"/>
    </xf>
    <xf numFmtId="0" fontId="11" fillId="0" borderId="75" xfId="0" applyNumberFormat="1" applyFont="1" applyFill="1" applyBorder="1" applyAlignment="1">
      <alignment horizontal="left" vertical="center" wrapText="1"/>
    </xf>
    <xf numFmtId="0" fontId="21" fillId="0" borderId="75" xfId="0" applyNumberFormat="1" applyFont="1" applyFill="1" applyBorder="1" applyAlignment="1">
      <alignment vertical="center"/>
    </xf>
    <xf numFmtId="0" fontId="21" fillId="0" borderId="72" xfId="0" applyNumberFormat="1" applyFont="1" applyFill="1" applyBorder="1" applyAlignment="1">
      <alignment vertical="center"/>
    </xf>
    <xf numFmtId="41" fontId="21" fillId="0" borderId="74" xfId="2" applyFont="1" applyBorder="1">
      <alignment vertical="center"/>
    </xf>
    <xf numFmtId="41" fontId="21" fillId="0" borderId="72" xfId="2" applyFont="1" applyBorder="1">
      <alignment vertical="center"/>
    </xf>
    <xf numFmtId="0" fontId="21" fillId="0" borderId="75" xfId="0" applyNumberFormat="1" applyFont="1" applyFill="1" applyBorder="1" applyAlignment="1">
      <alignment horizontal="center" vertical="center"/>
    </xf>
    <xf numFmtId="0" fontId="11" fillId="0" borderId="74" xfId="0" applyNumberFormat="1" applyFont="1" applyFill="1" applyBorder="1" applyAlignment="1">
      <alignment horizontal="center" vertical="center" wrapText="1"/>
    </xf>
    <xf numFmtId="41" fontId="21" fillId="0" borderId="74" xfId="2" applyFont="1" applyBorder="1" applyAlignment="1">
      <alignment vertical="center" shrinkToFit="1"/>
    </xf>
    <xf numFmtId="41" fontId="21" fillId="0" borderId="72" xfId="2" applyFont="1" applyBorder="1" applyAlignment="1">
      <alignment vertical="center" shrinkToFit="1"/>
    </xf>
    <xf numFmtId="0" fontId="8" fillId="0" borderId="71" xfId="0" applyNumberFormat="1" applyFont="1" applyFill="1" applyBorder="1" applyAlignment="1">
      <alignment horizontal="right" vertical="center" wrapText="1"/>
    </xf>
    <xf numFmtId="0" fontId="16" fillId="0" borderId="5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3" fillId="3" borderId="61" xfId="0" applyFont="1" applyFill="1" applyBorder="1" applyAlignment="1">
      <alignment horizontal="center" vertical="center"/>
    </xf>
    <xf numFmtId="0" fontId="13" fillId="3" borderId="62" xfId="0" applyFont="1" applyFill="1" applyBorder="1" applyAlignment="1">
      <alignment horizontal="center" vertical="center"/>
    </xf>
    <xf numFmtId="0" fontId="13" fillId="3" borderId="63" xfId="0" applyFont="1" applyFill="1" applyBorder="1" applyAlignment="1">
      <alignment horizontal="center" vertical="center"/>
    </xf>
    <xf numFmtId="0" fontId="13" fillId="3" borderId="64" xfId="0" applyFont="1" applyFill="1" applyBorder="1" applyAlignment="1">
      <alignment horizontal="center" vertical="center"/>
    </xf>
    <xf numFmtId="0" fontId="13" fillId="3" borderId="65" xfId="0" applyFont="1" applyFill="1" applyBorder="1" applyAlignment="1">
      <alignment horizontal="center" vertical="center"/>
    </xf>
    <xf numFmtId="0" fontId="13" fillId="0" borderId="26" xfId="0" applyFont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3" borderId="66" xfId="0" applyFont="1" applyFill="1" applyBorder="1" applyAlignment="1">
      <alignment horizontal="center" vertical="center"/>
    </xf>
    <xf numFmtId="0" fontId="16" fillId="3" borderId="28" xfId="0" applyFont="1" applyFill="1" applyBorder="1" applyAlignment="1">
      <alignment horizontal="center" vertical="center"/>
    </xf>
    <xf numFmtId="0" fontId="16" fillId="3" borderId="67" xfId="0" applyFont="1" applyFill="1" applyBorder="1" applyAlignment="1">
      <alignment horizontal="center" vertical="center"/>
    </xf>
    <xf numFmtId="0" fontId="16" fillId="3" borderId="39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41" fontId="13" fillId="0" borderId="68" xfId="0" applyNumberFormat="1" applyFont="1" applyBorder="1" applyAlignment="1">
      <alignment horizontal="center" vertical="center"/>
    </xf>
    <xf numFmtId="41" fontId="13" fillId="0" borderId="69" xfId="0" applyNumberFormat="1" applyFont="1" applyBorder="1" applyAlignment="1">
      <alignment horizontal="center" vertical="center"/>
    </xf>
    <xf numFmtId="41" fontId="13" fillId="0" borderId="70" xfId="0" applyNumberFormat="1" applyFont="1" applyBorder="1" applyAlignment="1">
      <alignment horizontal="center" vertical="center"/>
    </xf>
    <xf numFmtId="41" fontId="13" fillId="0" borderId="68" xfId="2" applyFont="1" applyBorder="1" applyAlignment="1">
      <alignment horizontal="center" vertical="center"/>
    </xf>
    <xf numFmtId="41" fontId="13" fillId="0" borderId="69" xfId="2" applyFont="1" applyBorder="1" applyAlignment="1">
      <alignment horizontal="center" vertical="center"/>
    </xf>
    <xf numFmtId="41" fontId="13" fillId="0" borderId="70" xfId="2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41" fontId="25" fillId="0" borderId="5" xfId="2" applyFont="1" applyBorder="1">
      <alignment vertical="center"/>
    </xf>
    <xf numFmtId="177" fontId="25" fillId="0" borderId="5" xfId="2" applyNumberFormat="1" applyFont="1" applyBorder="1">
      <alignment vertical="center"/>
    </xf>
    <xf numFmtId="176" fontId="25" fillId="0" borderId="29" xfId="1" applyNumberFormat="1" applyFont="1" applyBorder="1">
      <alignment vertical="center"/>
    </xf>
    <xf numFmtId="41" fontId="25" fillId="0" borderId="29" xfId="2" applyFont="1" applyBorder="1">
      <alignment vertical="center"/>
    </xf>
    <xf numFmtId="41" fontId="26" fillId="0" borderId="5" xfId="2" applyFont="1" applyBorder="1">
      <alignment vertical="center"/>
    </xf>
    <xf numFmtId="177" fontId="26" fillId="0" borderId="5" xfId="2" applyNumberFormat="1" applyFont="1" applyBorder="1">
      <alignment vertical="center"/>
    </xf>
    <xf numFmtId="176" fontId="26" fillId="0" borderId="29" xfId="1" applyNumberFormat="1" applyFont="1" applyBorder="1">
      <alignment vertical="center"/>
    </xf>
    <xf numFmtId="41" fontId="26" fillId="3" borderId="28" xfId="2" applyFont="1" applyFill="1" applyBorder="1">
      <alignment vertical="center"/>
    </xf>
    <xf numFmtId="177" fontId="26" fillId="3" borderId="28" xfId="2" applyNumberFormat="1" applyFont="1" applyFill="1" applyBorder="1">
      <alignment vertical="center"/>
    </xf>
    <xf numFmtId="176" fontId="26" fillId="3" borderId="30" xfId="1" applyNumberFormat="1" applyFont="1" applyFill="1" applyBorder="1">
      <alignment vertical="center"/>
    </xf>
    <xf numFmtId="176" fontId="25" fillId="0" borderId="27" xfId="1" applyNumberFormat="1" applyFont="1" applyBorder="1" applyAlignment="1">
      <alignment horizontal="right" vertical="center"/>
    </xf>
    <xf numFmtId="41" fontId="25" fillId="0" borderId="27" xfId="2" applyFont="1" applyBorder="1">
      <alignment vertical="center"/>
    </xf>
    <xf numFmtId="41" fontId="25" fillId="0" borderId="5" xfId="2" applyFont="1" applyBorder="1" applyAlignment="1">
      <alignment horizontal="center" vertical="center"/>
    </xf>
    <xf numFmtId="177" fontId="25" fillId="0" borderId="5" xfId="2" applyNumberFormat="1" applyFont="1" applyBorder="1" applyAlignment="1">
      <alignment horizontal="center" vertical="center"/>
    </xf>
    <xf numFmtId="41" fontId="26" fillId="0" borderId="5" xfId="2" applyFont="1" applyBorder="1" applyAlignment="1">
      <alignment horizontal="center" vertical="center"/>
    </xf>
    <xf numFmtId="177" fontId="26" fillId="0" borderId="5" xfId="2" applyNumberFormat="1" applyFont="1" applyBorder="1" applyAlignment="1">
      <alignment horizontal="center" vertical="center"/>
    </xf>
    <xf numFmtId="176" fontId="26" fillId="0" borderId="27" xfId="1" applyNumberFormat="1" applyFont="1" applyBorder="1" applyAlignment="1">
      <alignment horizontal="right" vertical="center"/>
    </xf>
    <xf numFmtId="41" fontId="21" fillId="0" borderId="45" xfId="2" applyFont="1" applyBorder="1">
      <alignment vertical="center"/>
    </xf>
    <xf numFmtId="41" fontId="26" fillId="0" borderId="6" xfId="2" applyFont="1" applyBorder="1">
      <alignment vertical="center"/>
    </xf>
    <xf numFmtId="41" fontId="25" fillId="0" borderId="6" xfId="2" applyFont="1" applyBorder="1">
      <alignment vertical="center"/>
    </xf>
    <xf numFmtId="176" fontId="26" fillId="0" borderId="38" xfId="1" applyNumberFormat="1" applyFont="1" applyBorder="1" applyAlignment="1">
      <alignment horizontal="right" vertical="center"/>
    </xf>
    <xf numFmtId="41" fontId="26" fillId="0" borderId="42" xfId="2" applyFont="1" applyBorder="1">
      <alignment vertical="center"/>
    </xf>
    <xf numFmtId="177" fontId="26" fillId="0" borderId="42" xfId="2" applyNumberFormat="1" applyFont="1" applyBorder="1">
      <alignment vertical="center"/>
    </xf>
    <xf numFmtId="41" fontId="25" fillId="0" borderId="43" xfId="2" applyFont="1" applyBorder="1">
      <alignment vertical="center"/>
    </xf>
    <xf numFmtId="41" fontId="26" fillId="3" borderId="39" xfId="2" applyFont="1" applyFill="1" applyBorder="1">
      <alignment vertical="center"/>
    </xf>
    <xf numFmtId="177" fontId="26" fillId="3" borderId="39" xfId="2" applyNumberFormat="1" applyFont="1" applyFill="1" applyBorder="1">
      <alignment vertical="center"/>
    </xf>
    <xf numFmtId="176" fontId="26" fillId="3" borderId="40" xfId="1" applyNumberFormat="1" applyFont="1" applyFill="1" applyBorder="1" applyAlignment="1">
      <alignment horizontal="right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361950</xdr:colOff>
      <xdr:row>0</xdr:row>
      <xdr:rowOff>47625</xdr:rowOff>
    </xdr:from>
    <xdr:to>
      <xdr:col>16</xdr:col>
      <xdr:colOff>9525</xdr:colOff>
      <xdr:row>0</xdr:row>
      <xdr:rowOff>857250</xdr:rowOff>
    </xdr:to>
    <xdr:pic>
      <xdr:nvPicPr>
        <xdr:cNvPr id="3107" name="그림 4">
          <a:extLst>
            <a:ext uri="{FF2B5EF4-FFF2-40B4-BE49-F238E27FC236}">
              <a16:creationId xmlns:a16="http://schemas.microsoft.com/office/drawing/2014/main" id="{00000000-0008-0000-0100-000023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47625"/>
          <a:ext cx="14954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381000</xdr:colOff>
      <xdr:row>0</xdr:row>
      <xdr:rowOff>38100</xdr:rowOff>
    </xdr:from>
    <xdr:to>
      <xdr:col>18</xdr:col>
      <xdr:colOff>28575</xdr:colOff>
      <xdr:row>0</xdr:row>
      <xdr:rowOff>847725</xdr:rowOff>
    </xdr:to>
    <xdr:pic>
      <xdr:nvPicPr>
        <xdr:cNvPr id="5151" name="그림 1">
          <a:extLst>
            <a:ext uri="{FF2B5EF4-FFF2-40B4-BE49-F238E27FC236}">
              <a16:creationId xmlns:a16="http://schemas.microsoft.com/office/drawing/2014/main" id="{00000000-0008-0000-0200-00001F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3075" y="38100"/>
          <a:ext cx="1495425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666750</xdr:colOff>
      <xdr:row>43</xdr:row>
      <xdr:rowOff>0</xdr:rowOff>
    </xdr:to>
    <xdr:pic>
      <xdr:nvPicPr>
        <xdr:cNvPr id="1057" name="그림 1">
          <a:extLst>
            <a:ext uri="{FF2B5EF4-FFF2-40B4-BE49-F238E27FC236}">
              <a16:creationId xmlns:a16="http://schemas.microsoft.com/office/drawing/2014/main" id="{00000000-0008-0000-0500-00002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762750" cy="7372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8"/>
  <sheetViews>
    <sheetView topLeftCell="A179" workbookViewId="0">
      <selection activeCell="E209" sqref="E209"/>
    </sheetView>
  </sheetViews>
  <sheetFormatPr defaultColWidth="8.9140625" defaultRowHeight="14"/>
  <cols>
    <col min="1" max="1" width="4.9140625" style="2" bestFit="1" customWidth="1"/>
    <col min="2" max="2" width="10.6640625" style="11" bestFit="1" customWidth="1"/>
    <col min="3" max="3" width="17.75" style="11" bestFit="1" customWidth="1"/>
    <col min="4" max="5" width="11.9140625" style="11" bestFit="1" customWidth="1"/>
    <col min="6" max="6" width="12.25" style="11" bestFit="1" customWidth="1"/>
    <col min="7" max="7" width="6.6640625" style="11" bestFit="1" customWidth="1"/>
    <col min="8" max="8" width="10.4140625" style="11" bestFit="1" customWidth="1"/>
    <col min="9" max="9" width="16.08203125" style="2" hidden="1" customWidth="1"/>
    <col min="10" max="11" width="14.33203125" style="40" hidden="1" customWidth="1"/>
    <col min="12" max="15" width="0" style="11" hidden="1" customWidth="1"/>
    <col min="16" max="17" width="12.6640625" style="11" hidden="1" customWidth="1"/>
    <col min="18" max="18" width="11.9140625" style="11" hidden="1" customWidth="1"/>
    <col min="19" max="16384" width="8.9140625" style="11"/>
  </cols>
  <sheetData>
    <row r="1" spans="1:18" ht="32.5">
      <c r="A1" s="105" t="s">
        <v>31</v>
      </c>
      <c r="B1" s="105"/>
      <c r="C1" s="105"/>
      <c r="D1" s="105"/>
      <c r="E1" s="105"/>
      <c r="F1" s="105"/>
      <c r="G1" s="105"/>
      <c r="H1" s="105"/>
      <c r="I1" s="105"/>
      <c r="J1" s="39"/>
      <c r="K1" s="39"/>
    </row>
    <row r="2" spans="1:18">
      <c r="A2" s="106" t="s">
        <v>32</v>
      </c>
      <c r="B2" s="106"/>
      <c r="C2" s="106"/>
      <c r="D2" s="106"/>
      <c r="E2" s="106"/>
      <c r="F2" s="106"/>
      <c r="G2" s="106"/>
      <c r="H2" s="106"/>
      <c r="I2" s="106"/>
    </row>
    <row r="3" spans="1:18" s="23" customFormat="1" ht="14.5" thickBot="1">
      <c r="A3" s="22">
        <v>1</v>
      </c>
      <c r="B3" s="23">
        <v>2</v>
      </c>
      <c r="C3" s="22">
        <v>3</v>
      </c>
      <c r="D3" s="23">
        <v>4</v>
      </c>
      <c r="E3" s="22">
        <v>5</v>
      </c>
      <c r="F3" s="23">
        <v>6</v>
      </c>
      <c r="G3" s="22">
        <v>7</v>
      </c>
      <c r="H3" s="23">
        <v>8</v>
      </c>
      <c r="I3" s="22">
        <v>9</v>
      </c>
      <c r="J3" s="23">
        <v>10</v>
      </c>
      <c r="K3" s="22">
        <v>11</v>
      </c>
    </row>
    <row r="4" spans="1:18" ht="21" customHeight="1" thickTop="1" thickBot="1">
      <c r="A4" s="3" t="s">
        <v>30</v>
      </c>
      <c r="B4" s="8" t="s">
        <v>33</v>
      </c>
      <c r="C4" s="9" t="s">
        <v>36</v>
      </c>
      <c r="D4" s="10" t="s">
        <v>34</v>
      </c>
      <c r="E4" s="10" t="s">
        <v>35</v>
      </c>
      <c r="F4" s="10" t="s">
        <v>42</v>
      </c>
      <c r="G4" s="103" t="s">
        <v>37</v>
      </c>
      <c r="H4" s="104"/>
      <c r="I4" s="42" t="s">
        <v>224</v>
      </c>
      <c r="J4" s="54" t="s">
        <v>333</v>
      </c>
      <c r="K4" s="54" t="s">
        <v>334</v>
      </c>
    </row>
    <row r="5" spans="1:18" ht="21" customHeight="1" thickTop="1">
      <c r="A5" s="4">
        <v>1</v>
      </c>
      <c r="B5" s="12">
        <v>43101</v>
      </c>
      <c r="C5" s="13" t="s">
        <v>39</v>
      </c>
      <c r="D5" s="14">
        <v>20016968</v>
      </c>
      <c r="E5" s="14"/>
      <c r="F5" s="14">
        <f>D5-E5</f>
        <v>20016968</v>
      </c>
      <c r="G5" s="24" t="s">
        <v>182</v>
      </c>
      <c r="H5" s="25"/>
      <c r="I5" s="24" t="s">
        <v>344</v>
      </c>
      <c r="J5" s="54" t="s">
        <v>187</v>
      </c>
      <c r="K5" s="54" t="s">
        <v>257</v>
      </c>
    </row>
    <row r="6" spans="1:18" ht="21" customHeight="1">
      <c r="A6" s="5">
        <v>2</v>
      </c>
      <c r="B6" s="15">
        <v>43101</v>
      </c>
      <c r="C6" s="16" t="s">
        <v>43</v>
      </c>
      <c r="D6" s="17">
        <v>5989260</v>
      </c>
      <c r="E6" s="17"/>
      <c r="F6" s="17">
        <f>F5+D6-E6</f>
        <v>26006228</v>
      </c>
      <c r="G6" s="26" t="s">
        <v>186</v>
      </c>
      <c r="H6" s="27" t="s">
        <v>313</v>
      </c>
      <c r="I6" s="28" t="s">
        <v>342</v>
      </c>
      <c r="J6" s="54" t="s">
        <v>187</v>
      </c>
      <c r="K6" s="54" t="s">
        <v>257</v>
      </c>
    </row>
    <row r="7" spans="1:18" ht="21" customHeight="1">
      <c r="A7" s="5">
        <v>3</v>
      </c>
      <c r="B7" s="15">
        <v>43101</v>
      </c>
      <c r="C7" s="16" t="s">
        <v>43</v>
      </c>
      <c r="D7" s="17">
        <v>136724</v>
      </c>
      <c r="E7" s="17"/>
      <c r="F7" s="17">
        <f t="shared" ref="F7:F70" si="0">F6+D7-E7</f>
        <v>26142952</v>
      </c>
      <c r="G7" s="26" t="s">
        <v>186</v>
      </c>
      <c r="H7" s="27" t="s">
        <v>340</v>
      </c>
      <c r="I7" s="28" t="s">
        <v>343</v>
      </c>
      <c r="J7" s="54" t="s">
        <v>187</v>
      </c>
      <c r="K7" s="54" t="s">
        <v>257</v>
      </c>
    </row>
    <row r="8" spans="1:18" ht="21" customHeight="1">
      <c r="A8" s="5">
        <v>4</v>
      </c>
      <c r="B8" s="15">
        <v>43101</v>
      </c>
      <c r="C8" s="16" t="s">
        <v>43</v>
      </c>
      <c r="D8" s="17">
        <v>250261</v>
      </c>
      <c r="E8" s="17"/>
      <c r="F8" s="17">
        <f t="shared" si="0"/>
        <v>26393213</v>
      </c>
      <c r="G8" s="26" t="s">
        <v>186</v>
      </c>
      <c r="H8" s="27" t="s">
        <v>341</v>
      </c>
      <c r="I8" s="28" t="s">
        <v>343</v>
      </c>
      <c r="J8" s="54" t="s">
        <v>187</v>
      </c>
      <c r="K8" s="54" t="s">
        <v>257</v>
      </c>
    </row>
    <row r="9" spans="1:18" ht="21" customHeight="1">
      <c r="A9" s="5">
        <v>5</v>
      </c>
      <c r="B9" s="6">
        <v>43102</v>
      </c>
      <c r="C9" s="16" t="s">
        <v>355</v>
      </c>
      <c r="D9" s="17"/>
      <c r="E9" s="17">
        <v>3030</v>
      </c>
      <c r="F9" s="17">
        <f t="shared" si="0"/>
        <v>26390183</v>
      </c>
      <c r="G9" s="28" t="s">
        <v>183</v>
      </c>
      <c r="H9" s="27" t="s">
        <v>358</v>
      </c>
      <c r="I9" s="28" t="s">
        <v>314</v>
      </c>
      <c r="J9" s="54" t="s">
        <v>186</v>
      </c>
      <c r="K9" s="54" t="s">
        <v>337</v>
      </c>
    </row>
    <row r="10" spans="1:18" ht="21" customHeight="1">
      <c r="A10" s="5">
        <v>6</v>
      </c>
      <c r="B10" s="6">
        <v>43102</v>
      </c>
      <c r="C10" s="16" t="s">
        <v>382</v>
      </c>
      <c r="D10" s="17"/>
      <c r="E10" s="17">
        <v>21500</v>
      </c>
      <c r="F10" s="17">
        <f t="shared" si="0"/>
        <v>26368683</v>
      </c>
      <c r="G10" s="28" t="s">
        <v>183</v>
      </c>
      <c r="H10" s="27" t="s">
        <v>356</v>
      </c>
      <c r="I10" s="28" t="s">
        <v>315</v>
      </c>
      <c r="J10" s="54" t="s">
        <v>186</v>
      </c>
      <c r="K10" s="54" t="s">
        <v>337</v>
      </c>
    </row>
    <row r="11" spans="1:18" ht="21" customHeight="1">
      <c r="A11" s="5">
        <v>7</v>
      </c>
      <c r="B11" s="6">
        <v>43102</v>
      </c>
      <c r="C11" s="16" t="s">
        <v>355</v>
      </c>
      <c r="D11" s="17"/>
      <c r="E11" s="17">
        <v>13350</v>
      </c>
      <c r="F11" s="17">
        <f t="shared" si="0"/>
        <v>26355333</v>
      </c>
      <c r="G11" s="28" t="s">
        <v>183</v>
      </c>
      <c r="H11" s="27" t="s">
        <v>359</v>
      </c>
      <c r="I11" s="28" t="s">
        <v>357</v>
      </c>
      <c r="J11" s="54" t="s">
        <v>186</v>
      </c>
      <c r="K11" s="54" t="s">
        <v>337</v>
      </c>
    </row>
    <row r="12" spans="1:18" ht="21" customHeight="1">
      <c r="A12" s="5">
        <v>8</v>
      </c>
      <c r="B12" s="6">
        <v>43102</v>
      </c>
      <c r="C12" s="16" t="s">
        <v>354</v>
      </c>
      <c r="D12" s="17"/>
      <c r="E12" s="17">
        <v>10000</v>
      </c>
      <c r="F12" s="17">
        <f t="shared" si="0"/>
        <v>26345333</v>
      </c>
      <c r="G12" s="28" t="s">
        <v>183</v>
      </c>
      <c r="H12" s="27" t="s">
        <v>360</v>
      </c>
      <c r="I12" s="28" t="s">
        <v>315</v>
      </c>
      <c r="J12" s="54" t="s">
        <v>186</v>
      </c>
      <c r="K12" s="54" t="s">
        <v>337</v>
      </c>
    </row>
    <row r="13" spans="1:18" ht="21" customHeight="1">
      <c r="A13" s="5">
        <v>9</v>
      </c>
      <c r="B13" s="6">
        <v>43110</v>
      </c>
      <c r="C13" s="16" t="s">
        <v>44</v>
      </c>
      <c r="D13" s="17"/>
      <c r="E13" s="17">
        <v>70180</v>
      </c>
      <c r="F13" s="17">
        <f t="shared" si="0"/>
        <v>26275153</v>
      </c>
      <c r="G13" s="28" t="s">
        <v>183</v>
      </c>
      <c r="H13" s="27" t="s">
        <v>308</v>
      </c>
      <c r="I13" s="28" t="s">
        <v>312</v>
      </c>
      <c r="J13" s="54" t="s">
        <v>338</v>
      </c>
      <c r="K13" s="54" t="s">
        <v>337</v>
      </c>
    </row>
    <row r="14" spans="1:18" ht="21" customHeight="1">
      <c r="A14" s="5">
        <v>10</v>
      </c>
      <c r="B14" s="6">
        <v>43110</v>
      </c>
      <c r="C14" s="16" t="s">
        <v>45</v>
      </c>
      <c r="D14" s="17"/>
      <c r="E14" s="17">
        <v>104320</v>
      </c>
      <c r="F14" s="17">
        <f t="shared" si="0"/>
        <v>26170833</v>
      </c>
      <c r="G14" s="28" t="s">
        <v>183</v>
      </c>
      <c r="H14" s="27" t="s">
        <v>309</v>
      </c>
      <c r="I14" s="28" t="s">
        <v>312</v>
      </c>
      <c r="J14" s="54" t="s">
        <v>338</v>
      </c>
      <c r="K14" s="54" t="s">
        <v>337</v>
      </c>
      <c r="P14" s="1"/>
      <c r="Q14" s="1"/>
      <c r="R14" s="20"/>
    </row>
    <row r="15" spans="1:18" ht="21" customHeight="1">
      <c r="A15" s="5">
        <v>11</v>
      </c>
      <c r="B15" s="6">
        <v>43110</v>
      </c>
      <c r="C15" s="16" t="s">
        <v>46</v>
      </c>
      <c r="D15" s="17"/>
      <c r="E15" s="17">
        <v>5830</v>
      </c>
      <c r="F15" s="17">
        <f t="shared" si="0"/>
        <v>26165003</v>
      </c>
      <c r="G15" s="28" t="s">
        <v>183</v>
      </c>
      <c r="H15" s="27" t="s">
        <v>310</v>
      </c>
      <c r="I15" s="28" t="s">
        <v>312</v>
      </c>
      <c r="J15" s="54" t="s">
        <v>338</v>
      </c>
      <c r="K15" s="54" t="s">
        <v>337</v>
      </c>
      <c r="P15" s="1"/>
      <c r="Q15" s="1"/>
      <c r="R15" s="20"/>
    </row>
    <row r="16" spans="1:18" ht="21" customHeight="1">
      <c r="A16" s="5">
        <v>12</v>
      </c>
      <c r="B16" s="6">
        <v>43110</v>
      </c>
      <c r="C16" s="16" t="s">
        <v>47</v>
      </c>
      <c r="D16" s="17"/>
      <c r="E16" s="17">
        <v>12150</v>
      </c>
      <c r="F16" s="17">
        <f t="shared" si="0"/>
        <v>26152853</v>
      </c>
      <c r="G16" s="28" t="s">
        <v>183</v>
      </c>
      <c r="H16" s="27" t="s">
        <v>311</v>
      </c>
      <c r="I16" s="28" t="s">
        <v>312</v>
      </c>
      <c r="J16" s="54" t="s">
        <v>338</v>
      </c>
      <c r="K16" s="54" t="s">
        <v>337</v>
      </c>
      <c r="P16" s="1"/>
      <c r="Q16" s="1"/>
      <c r="R16" s="20"/>
    </row>
    <row r="17" spans="1:11" ht="21" customHeight="1">
      <c r="A17" s="5">
        <v>13</v>
      </c>
      <c r="B17" s="6">
        <v>43111</v>
      </c>
      <c r="C17" s="16" t="s">
        <v>38</v>
      </c>
      <c r="D17" s="17">
        <v>5000000</v>
      </c>
      <c r="E17" s="17"/>
      <c r="F17" s="17">
        <f t="shared" si="0"/>
        <v>31152853</v>
      </c>
      <c r="G17" s="28" t="s">
        <v>183</v>
      </c>
      <c r="H17" s="27" t="s">
        <v>154</v>
      </c>
      <c r="I17" s="28" t="s">
        <v>313</v>
      </c>
      <c r="J17" s="54" t="s">
        <v>339</v>
      </c>
      <c r="K17" s="54" t="s">
        <v>339</v>
      </c>
    </row>
    <row r="18" spans="1:11" ht="21" customHeight="1">
      <c r="A18" s="5">
        <v>14</v>
      </c>
      <c r="B18" s="6">
        <v>43125</v>
      </c>
      <c r="C18" s="16" t="s">
        <v>189</v>
      </c>
      <c r="D18" s="17"/>
      <c r="E18" s="17">
        <v>14020</v>
      </c>
      <c r="F18" s="17">
        <f t="shared" si="0"/>
        <v>31138833</v>
      </c>
      <c r="G18" s="28" t="s">
        <v>183</v>
      </c>
      <c r="H18" s="27" t="s">
        <v>155</v>
      </c>
      <c r="I18" s="28" t="s">
        <v>314</v>
      </c>
      <c r="J18" s="54" t="s">
        <v>186</v>
      </c>
      <c r="K18" s="54" t="s">
        <v>337</v>
      </c>
    </row>
    <row r="19" spans="1:11" ht="21" customHeight="1">
      <c r="A19" s="5">
        <v>15</v>
      </c>
      <c r="B19" s="6">
        <v>43125</v>
      </c>
      <c r="C19" s="16" t="s">
        <v>387</v>
      </c>
      <c r="D19" s="17"/>
      <c r="E19" s="17">
        <v>773920</v>
      </c>
      <c r="F19" s="17">
        <f t="shared" si="0"/>
        <v>30364913</v>
      </c>
      <c r="G19" s="28" t="s">
        <v>183</v>
      </c>
      <c r="H19" s="27" t="s">
        <v>154</v>
      </c>
      <c r="I19" s="28" t="s">
        <v>190</v>
      </c>
      <c r="J19" s="54" t="s">
        <v>338</v>
      </c>
      <c r="K19" s="54" t="s">
        <v>337</v>
      </c>
    </row>
    <row r="20" spans="1:11" ht="21" customHeight="1">
      <c r="A20" s="5">
        <v>16</v>
      </c>
      <c r="B20" s="6">
        <v>43125</v>
      </c>
      <c r="C20" s="16" t="s">
        <v>389</v>
      </c>
      <c r="D20" s="17"/>
      <c r="E20" s="17">
        <v>734220</v>
      </c>
      <c r="F20" s="17">
        <f t="shared" si="0"/>
        <v>29630693</v>
      </c>
      <c r="G20" s="28" t="s">
        <v>183</v>
      </c>
      <c r="H20" s="27" t="s">
        <v>156</v>
      </c>
      <c r="I20" s="28" t="s">
        <v>190</v>
      </c>
      <c r="J20" s="54" t="s">
        <v>338</v>
      </c>
      <c r="K20" s="54" t="s">
        <v>337</v>
      </c>
    </row>
    <row r="21" spans="1:11" ht="21" customHeight="1">
      <c r="A21" s="5">
        <v>17</v>
      </c>
      <c r="B21" s="6">
        <v>43130</v>
      </c>
      <c r="C21" s="16" t="s">
        <v>191</v>
      </c>
      <c r="D21" s="17"/>
      <c r="E21" s="17">
        <v>55000</v>
      </c>
      <c r="F21" s="17">
        <f t="shared" si="0"/>
        <v>29575693</v>
      </c>
      <c r="G21" s="28" t="s">
        <v>183</v>
      </c>
      <c r="H21" s="27" t="s">
        <v>157</v>
      </c>
      <c r="I21" s="28" t="s">
        <v>315</v>
      </c>
      <c r="J21" s="54" t="s">
        <v>186</v>
      </c>
      <c r="K21" s="54" t="s">
        <v>337</v>
      </c>
    </row>
    <row r="22" spans="1:11" ht="21" customHeight="1">
      <c r="A22" s="5">
        <v>18</v>
      </c>
      <c r="B22" s="6">
        <v>43132</v>
      </c>
      <c r="C22" s="16" t="s">
        <v>49</v>
      </c>
      <c r="D22" s="17">
        <v>100000</v>
      </c>
      <c r="E22" s="17"/>
      <c r="F22" s="17">
        <f t="shared" si="0"/>
        <v>29675693</v>
      </c>
      <c r="G22" s="28" t="s">
        <v>183</v>
      </c>
      <c r="H22" s="27" t="s">
        <v>158</v>
      </c>
      <c r="I22" s="28" t="s">
        <v>192</v>
      </c>
      <c r="J22" s="54" t="s">
        <v>340</v>
      </c>
      <c r="K22" s="54" t="s">
        <v>340</v>
      </c>
    </row>
    <row r="23" spans="1:11" ht="21" customHeight="1">
      <c r="A23" s="5">
        <v>19</v>
      </c>
      <c r="B23" s="6">
        <v>43137</v>
      </c>
      <c r="C23" s="16" t="s">
        <v>50</v>
      </c>
      <c r="D23" s="17">
        <v>100000</v>
      </c>
      <c r="E23" s="17"/>
      <c r="F23" s="17">
        <f t="shared" si="0"/>
        <v>29775693</v>
      </c>
      <c r="G23" s="28" t="s">
        <v>183</v>
      </c>
      <c r="H23" s="27" t="s">
        <v>159</v>
      </c>
      <c r="I23" s="28" t="s">
        <v>193</v>
      </c>
      <c r="J23" s="54" t="s">
        <v>340</v>
      </c>
      <c r="K23" s="54" t="s">
        <v>340</v>
      </c>
    </row>
    <row r="24" spans="1:11" ht="21" customHeight="1">
      <c r="A24" s="5">
        <v>20</v>
      </c>
      <c r="B24" s="6">
        <v>43137</v>
      </c>
      <c r="C24" s="16" t="s">
        <v>51</v>
      </c>
      <c r="D24" s="17">
        <v>10000</v>
      </c>
      <c r="E24" s="17"/>
      <c r="F24" s="17">
        <f t="shared" si="0"/>
        <v>29785693</v>
      </c>
      <c r="G24" s="28" t="s">
        <v>183</v>
      </c>
      <c r="H24" s="27" t="s">
        <v>160</v>
      </c>
      <c r="I24" s="28" t="s">
        <v>313</v>
      </c>
      <c r="J24" s="54" t="s">
        <v>339</v>
      </c>
      <c r="K24" s="54" t="s">
        <v>339</v>
      </c>
    </row>
    <row r="25" spans="1:11" ht="21" customHeight="1">
      <c r="A25" s="5">
        <v>21</v>
      </c>
      <c r="B25" s="6">
        <v>43137</v>
      </c>
      <c r="C25" s="16" t="s">
        <v>52</v>
      </c>
      <c r="D25" s="17">
        <v>100000</v>
      </c>
      <c r="E25" s="17"/>
      <c r="F25" s="17">
        <f t="shared" si="0"/>
        <v>29885693</v>
      </c>
      <c r="G25" s="28" t="s">
        <v>183</v>
      </c>
      <c r="H25" s="27" t="s">
        <v>161</v>
      </c>
      <c r="I25" s="28" t="s">
        <v>193</v>
      </c>
      <c r="J25" s="54" t="s">
        <v>340</v>
      </c>
      <c r="K25" s="54" t="s">
        <v>340</v>
      </c>
    </row>
    <row r="26" spans="1:11" ht="21" customHeight="1">
      <c r="A26" s="5">
        <v>22</v>
      </c>
      <c r="B26" s="6">
        <v>43137</v>
      </c>
      <c r="C26" s="16" t="s">
        <v>53</v>
      </c>
      <c r="D26" s="17">
        <v>100000</v>
      </c>
      <c r="E26" s="17"/>
      <c r="F26" s="17">
        <f t="shared" si="0"/>
        <v>29985693</v>
      </c>
      <c r="G26" s="28" t="s">
        <v>183</v>
      </c>
      <c r="H26" s="27" t="s">
        <v>158</v>
      </c>
      <c r="I26" s="28" t="s">
        <v>193</v>
      </c>
      <c r="J26" s="54" t="s">
        <v>340</v>
      </c>
      <c r="K26" s="54" t="s">
        <v>340</v>
      </c>
    </row>
    <row r="27" spans="1:11" ht="21" customHeight="1">
      <c r="A27" s="5">
        <v>23</v>
      </c>
      <c r="B27" s="6">
        <v>43138</v>
      </c>
      <c r="C27" s="16" t="s">
        <v>54</v>
      </c>
      <c r="D27" s="17">
        <v>20000</v>
      </c>
      <c r="E27" s="17"/>
      <c r="F27" s="17">
        <f t="shared" si="0"/>
        <v>30005693</v>
      </c>
      <c r="G27" s="28" t="s">
        <v>183</v>
      </c>
      <c r="H27" s="27" t="s">
        <v>162</v>
      </c>
      <c r="I27" s="28" t="s">
        <v>313</v>
      </c>
      <c r="J27" s="54" t="s">
        <v>339</v>
      </c>
      <c r="K27" s="54" t="s">
        <v>339</v>
      </c>
    </row>
    <row r="28" spans="1:11" ht="21" customHeight="1">
      <c r="A28" s="5">
        <v>24</v>
      </c>
      <c r="B28" s="6">
        <v>43143</v>
      </c>
      <c r="C28" s="16" t="s">
        <v>55</v>
      </c>
      <c r="D28" s="17"/>
      <c r="E28" s="17">
        <v>7030</v>
      </c>
      <c r="F28" s="17">
        <f t="shared" si="0"/>
        <v>29998663</v>
      </c>
      <c r="G28" s="28" t="s">
        <v>183</v>
      </c>
      <c r="H28" s="27" t="s">
        <v>310</v>
      </c>
      <c r="I28" s="28" t="s">
        <v>312</v>
      </c>
      <c r="J28" s="54" t="s">
        <v>338</v>
      </c>
      <c r="K28" s="54" t="s">
        <v>337</v>
      </c>
    </row>
    <row r="29" spans="1:11" ht="21" customHeight="1">
      <c r="A29" s="5">
        <v>25</v>
      </c>
      <c r="B29" s="6">
        <v>43143</v>
      </c>
      <c r="C29" s="16" t="s">
        <v>56</v>
      </c>
      <c r="D29" s="17"/>
      <c r="E29" s="17">
        <v>12150</v>
      </c>
      <c r="F29" s="17">
        <f t="shared" si="0"/>
        <v>29986513</v>
      </c>
      <c r="G29" s="28" t="s">
        <v>183</v>
      </c>
      <c r="H29" s="27" t="s">
        <v>311</v>
      </c>
      <c r="I29" s="28" t="s">
        <v>312</v>
      </c>
      <c r="J29" s="54" t="s">
        <v>338</v>
      </c>
      <c r="K29" s="54" t="s">
        <v>337</v>
      </c>
    </row>
    <row r="30" spans="1:11" ht="21" customHeight="1">
      <c r="A30" s="5">
        <v>26</v>
      </c>
      <c r="B30" s="6">
        <v>43143</v>
      </c>
      <c r="C30" s="16" t="s">
        <v>57</v>
      </c>
      <c r="D30" s="17"/>
      <c r="E30" s="17">
        <v>70180</v>
      </c>
      <c r="F30" s="17">
        <f t="shared" si="0"/>
        <v>29916333</v>
      </c>
      <c r="G30" s="28" t="s">
        <v>183</v>
      </c>
      <c r="H30" s="27" t="s">
        <v>308</v>
      </c>
      <c r="I30" s="28" t="s">
        <v>312</v>
      </c>
      <c r="J30" s="54" t="s">
        <v>338</v>
      </c>
      <c r="K30" s="54" t="s">
        <v>337</v>
      </c>
    </row>
    <row r="31" spans="1:11" ht="21" customHeight="1">
      <c r="A31" s="5">
        <v>27</v>
      </c>
      <c r="B31" s="6">
        <v>43143</v>
      </c>
      <c r="C31" s="16" t="s">
        <v>58</v>
      </c>
      <c r="D31" s="17"/>
      <c r="E31" s="17">
        <v>107200</v>
      </c>
      <c r="F31" s="17">
        <f t="shared" si="0"/>
        <v>29809133</v>
      </c>
      <c r="G31" s="28" t="s">
        <v>183</v>
      </c>
      <c r="H31" s="27" t="s">
        <v>309</v>
      </c>
      <c r="I31" s="28" t="s">
        <v>316</v>
      </c>
      <c r="J31" s="54" t="s">
        <v>338</v>
      </c>
      <c r="K31" s="54" t="s">
        <v>337</v>
      </c>
    </row>
    <row r="32" spans="1:11" ht="21" customHeight="1">
      <c r="A32" s="5">
        <v>28</v>
      </c>
      <c r="B32" s="6">
        <v>43150</v>
      </c>
      <c r="C32" s="16" t="s">
        <v>59</v>
      </c>
      <c r="D32" s="17">
        <v>160000</v>
      </c>
      <c r="E32" s="17"/>
      <c r="F32" s="17">
        <f t="shared" si="0"/>
        <v>29969133</v>
      </c>
      <c r="G32" s="28" t="s">
        <v>183</v>
      </c>
      <c r="H32" s="27" t="s">
        <v>163</v>
      </c>
      <c r="I32" s="28" t="s">
        <v>193</v>
      </c>
      <c r="J32" s="54" t="s">
        <v>340</v>
      </c>
      <c r="K32" s="54" t="s">
        <v>340</v>
      </c>
    </row>
    <row r="33" spans="1:12" ht="21" customHeight="1">
      <c r="A33" s="5">
        <v>29</v>
      </c>
      <c r="B33" s="6">
        <v>43152</v>
      </c>
      <c r="C33" s="16" t="s">
        <v>60</v>
      </c>
      <c r="D33" s="17">
        <v>100000</v>
      </c>
      <c r="E33" s="17"/>
      <c r="F33" s="17">
        <f t="shared" si="0"/>
        <v>30069133</v>
      </c>
      <c r="G33" s="28" t="s">
        <v>183</v>
      </c>
      <c r="H33" s="27" t="s">
        <v>164</v>
      </c>
      <c r="I33" s="28" t="s">
        <v>193</v>
      </c>
      <c r="J33" s="54" t="s">
        <v>340</v>
      </c>
      <c r="K33" s="54" t="s">
        <v>340</v>
      </c>
    </row>
    <row r="34" spans="1:12" ht="21" customHeight="1">
      <c r="A34" s="5">
        <v>30</v>
      </c>
      <c r="B34" s="6">
        <v>43154</v>
      </c>
      <c r="C34" s="16" t="s">
        <v>61</v>
      </c>
      <c r="D34" s="17">
        <v>100000</v>
      </c>
      <c r="E34" s="17"/>
      <c r="F34" s="17">
        <f t="shared" si="0"/>
        <v>30169133</v>
      </c>
      <c r="G34" s="28" t="s">
        <v>183</v>
      </c>
      <c r="H34" s="27" t="s">
        <v>154</v>
      </c>
      <c r="I34" s="28" t="s">
        <v>193</v>
      </c>
      <c r="J34" s="54" t="s">
        <v>340</v>
      </c>
      <c r="K34" s="54" t="s">
        <v>340</v>
      </c>
    </row>
    <row r="35" spans="1:12" ht="21" customHeight="1">
      <c r="A35" s="5">
        <v>31</v>
      </c>
      <c r="B35" s="6">
        <v>43157</v>
      </c>
      <c r="C35" s="16" t="s">
        <v>62</v>
      </c>
      <c r="D35" s="17"/>
      <c r="E35" s="17">
        <v>773920</v>
      </c>
      <c r="F35" s="17">
        <f t="shared" si="0"/>
        <v>29395213</v>
      </c>
      <c r="G35" s="28" t="s">
        <v>183</v>
      </c>
      <c r="H35" s="27" t="s">
        <v>154</v>
      </c>
      <c r="I35" s="28" t="s">
        <v>190</v>
      </c>
      <c r="J35" s="54" t="s">
        <v>338</v>
      </c>
      <c r="K35" s="54" t="s">
        <v>337</v>
      </c>
    </row>
    <row r="36" spans="1:12" ht="21" customHeight="1">
      <c r="A36" s="5">
        <v>32</v>
      </c>
      <c r="B36" s="6">
        <v>43157</v>
      </c>
      <c r="C36" s="16" t="s">
        <v>63</v>
      </c>
      <c r="D36" s="17"/>
      <c r="E36" s="17">
        <v>733220</v>
      </c>
      <c r="F36" s="17">
        <f t="shared" si="0"/>
        <v>28661993</v>
      </c>
      <c r="G36" s="28" t="s">
        <v>183</v>
      </c>
      <c r="H36" s="27" t="s">
        <v>156</v>
      </c>
      <c r="I36" s="28" t="s">
        <v>190</v>
      </c>
      <c r="J36" s="54" t="s">
        <v>338</v>
      </c>
      <c r="K36" s="54" t="s">
        <v>337</v>
      </c>
    </row>
    <row r="37" spans="1:12" ht="21" customHeight="1">
      <c r="A37" s="5">
        <v>33</v>
      </c>
      <c r="B37" s="6">
        <v>43157</v>
      </c>
      <c r="C37" s="16" t="s">
        <v>194</v>
      </c>
      <c r="D37" s="17"/>
      <c r="E37" s="17">
        <v>13980</v>
      </c>
      <c r="F37" s="17">
        <f t="shared" si="0"/>
        <v>28648013</v>
      </c>
      <c r="G37" s="28" t="s">
        <v>183</v>
      </c>
      <c r="H37" s="27" t="s">
        <v>155</v>
      </c>
      <c r="I37" s="28" t="s">
        <v>317</v>
      </c>
      <c r="J37" s="54" t="s">
        <v>186</v>
      </c>
      <c r="K37" s="54" t="s">
        <v>337</v>
      </c>
    </row>
    <row r="38" spans="1:12" ht="21" customHeight="1">
      <c r="A38" s="5">
        <v>34</v>
      </c>
      <c r="B38" s="6">
        <v>43158</v>
      </c>
      <c r="C38" s="16" t="s">
        <v>199</v>
      </c>
      <c r="D38" s="17"/>
      <c r="E38" s="17">
        <v>2000</v>
      </c>
      <c r="F38" s="17">
        <f t="shared" si="0"/>
        <v>28646013</v>
      </c>
      <c r="G38" s="28" t="s">
        <v>183</v>
      </c>
      <c r="H38" s="27" t="s">
        <v>154</v>
      </c>
      <c r="I38" s="28" t="s">
        <v>315</v>
      </c>
      <c r="J38" s="54" t="s">
        <v>186</v>
      </c>
      <c r="K38" s="54" t="s">
        <v>337</v>
      </c>
    </row>
    <row r="39" spans="1:12" ht="21" customHeight="1">
      <c r="A39" s="5">
        <v>35</v>
      </c>
      <c r="B39" s="6">
        <v>43159</v>
      </c>
      <c r="C39" s="16" t="s">
        <v>197</v>
      </c>
      <c r="D39" s="17"/>
      <c r="E39" s="17">
        <v>55000</v>
      </c>
      <c r="F39" s="17">
        <f t="shared" si="0"/>
        <v>28591013</v>
      </c>
      <c r="G39" s="28" t="s">
        <v>183</v>
      </c>
      <c r="H39" s="27" t="s">
        <v>157</v>
      </c>
      <c r="I39" s="28" t="s">
        <v>315</v>
      </c>
      <c r="J39" s="54" t="s">
        <v>186</v>
      </c>
      <c r="K39" s="54" t="s">
        <v>337</v>
      </c>
    </row>
    <row r="40" spans="1:12" ht="21" customHeight="1">
      <c r="A40" s="5">
        <v>36</v>
      </c>
      <c r="B40" s="6">
        <v>43161</v>
      </c>
      <c r="C40" s="16" t="s">
        <v>388</v>
      </c>
      <c r="D40" s="17"/>
      <c r="E40" s="17">
        <v>199000</v>
      </c>
      <c r="F40" s="17">
        <f t="shared" si="0"/>
        <v>28392013</v>
      </c>
      <c r="G40" s="28" t="s">
        <v>183</v>
      </c>
      <c r="H40" s="27" t="s">
        <v>361</v>
      </c>
      <c r="I40" s="28" t="s">
        <v>383</v>
      </c>
      <c r="J40" s="82" t="s">
        <v>335</v>
      </c>
      <c r="K40" s="82" t="s">
        <v>384</v>
      </c>
      <c r="L40" s="11" t="s">
        <v>386</v>
      </c>
    </row>
    <row r="41" spans="1:12" ht="21" customHeight="1">
      <c r="A41" s="5">
        <v>37</v>
      </c>
      <c r="B41" s="6">
        <v>43161</v>
      </c>
      <c r="C41" s="16" t="s">
        <v>381</v>
      </c>
      <c r="D41" s="17"/>
      <c r="E41" s="17">
        <v>37100</v>
      </c>
      <c r="F41" s="17">
        <f t="shared" si="0"/>
        <v>28354913</v>
      </c>
      <c r="G41" s="28" t="s">
        <v>183</v>
      </c>
      <c r="H41" s="27" t="s">
        <v>362</v>
      </c>
      <c r="I41" s="28" t="s">
        <v>383</v>
      </c>
      <c r="J41" s="82" t="s">
        <v>335</v>
      </c>
      <c r="K41" s="82" t="s">
        <v>384</v>
      </c>
      <c r="L41" s="11" t="s">
        <v>386</v>
      </c>
    </row>
    <row r="42" spans="1:12" ht="21" customHeight="1">
      <c r="A42" s="5">
        <v>38</v>
      </c>
      <c r="B42" s="6">
        <v>43171</v>
      </c>
      <c r="C42" s="16" t="s">
        <v>64</v>
      </c>
      <c r="D42" s="17"/>
      <c r="E42" s="17">
        <v>70180</v>
      </c>
      <c r="F42" s="17">
        <f t="shared" si="0"/>
        <v>28284733</v>
      </c>
      <c r="G42" s="28" t="s">
        <v>183</v>
      </c>
      <c r="H42" s="27" t="s">
        <v>308</v>
      </c>
      <c r="I42" s="28" t="s">
        <v>312</v>
      </c>
      <c r="J42" s="54" t="s">
        <v>338</v>
      </c>
      <c r="K42" s="54" t="s">
        <v>337</v>
      </c>
    </row>
    <row r="43" spans="1:12" ht="21" customHeight="1">
      <c r="A43" s="5">
        <v>39</v>
      </c>
      <c r="B43" s="6">
        <v>43171</v>
      </c>
      <c r="C43" s="16" t="s">
        <v>65</v>
      </c>
      <c r="D43" s="17"/>
      <c r="E43" s="17">
        <v>7030</v>
      </c>
      <c r="F43" s="17">
        <f t="shared" si="0"/>
        <v>28277703</v>
      </c>
      <c r="G43" s="28" t="s">
        <v>183</v>
      </c>
      <c r="H43" s="27" t="s">
        <v>310</v>
      </c>
      <c r="I43" s="28" t="s">
        <v>312</v>
      </c>
      <c r="J43" s="54" t="s">
        <v>338</v>
      </c>
      <c r="K43" s="54" t="s">
        <v>337</v>
      </c>
    </row>
    <row r="44" spans="1:12" ht="21" customHeight="1">
      <c r="A44" s="5">
        <v>40</v>
      </c>
      <c r="B44" s="6">
        <v>43171</v>
      </c>
      <c r="C44" s="16" t="s">
        <v>66</v>
      </c>
      <c r="D44" s="17"/>
      <c r="E44" s="17">
        <v>12150</v>
      </c>
      <c r="F44" s="17">
        <f t="shared" si="0"/>
        <v>28265553</v>
      </c>
      <c r="G44" s="28" t="s">
        <v>183</v>
      </c>
      <c r="H44" s="27" t="s">
        <v>311</v>
      </c>
      <c r="I44" s="28" t="s">
        <v>312</v>
      </c>
      <c r="J44" s="54" t="s">
        <v>338</v>
      </c>
      <c r="K44" s="54" t="s">
        <v>337</v>
      </c>
    </row>
    <row r="45" spans="1:12" ht="21" customHeight="1">
      <c r="A45" s="5">
        <v>41</v>
      </c>
      <c r="B45" s="6">
        <v>43171</v>
      </c>
      <c r="C45" s="16" t="s">
        <v>67</v>
      </c>
      <c r="D45" s="17"/>
      <c r="E45" s="17">
        <v>107200</v>
      </c>
      <c r="F45" s="17">
        <f t="shared" si="0"/>
        <v>28158353</v>
      </c>
      <c r="G45" s="28" t="s">
        <v>183</v>
      </c>
      <c r="H45" s="27" t="s">
        <v>309</v>
      </c>
      <c r="I45" s="28" t="s">
        <v>312</v>
      </c>
      <c r="J45" s="54" t="s">
        <v>338</v>
      </c>
      <c r="K45" s="54" t="s">
        <v>337</v>
      </c>
    </row>
    <row r="46" spans="1:12" ht="21" customHeight="1">
      <c r="A46" s="5">
        <v>42</v>
      </c>
      <c r="B46" s="6">
        <v>43172</v>
      </c>
      <c r="C46" s="16" t="s">
        <v>68</v>
      </c>
      <c r="D46" s="17">
        <v>100000</v>
      </c>
      <c r="E46" s="17"/>
      <c r="F46" s="17">
        <f t="shared" si="0"/>
        <v>28258353</v>
      </c>
      <c r="G46" s="28" t="s">
        <v>183</v>
      </c>
      <c r="H46" s="27" t="s">
        <v>165</v>
      </c>
      <c r="I46" s="28" t="s">
        <v>193</v>
      </c>
      <c r="J46" s="54" t="s">
        <v>340</v>
      </c>
      <c r="K46" s="54" t="s">
        <v>340</v>
      </c>
    </row>
    <row r="47" spans="1:12" ht="21" customHeight="1">
      <c r="A47" s="5">
        <v>43</v>
      </c>
      <c r="B47" s="6">
        <v>43178</v>
      </c>
      <c r="C47" s="16" t="s">
        <v>69</v>
      </c>
      <c r="D47" s="17">
        <v>100000</v>
      </c>
      <c r="E47" s="17"/>
      <c r="F47" s="17">
        <f t="shared" si="0"/>
        <v>28358353</v>
      </c>
      <c r="G47" s="28" t="s">
        <v>183</v>
      </c>
      <c r="H47" s="27" t="s">
        <v>166</v>
      </c>
      <c r="I47" s="28" t="s">
        <v>193</v>
      </c>
      <c r="J47" s="54" t="s">
        <v>340</v>
      </c>
      <c r="K47" s="54" t="s">
        <v>340</v>
      </c>
    </row>
    <row r="48" spans="1:12" ht="21" customHeight="1">
      <c r="A48" s="5">
        <v>44</v>
      </c>
      <c r="B48" s="6">
        <v>43181</v>
      </c>
      <c r="C48" s="16" t="s">
        <v>70</v>
      </c>
      <c r="D48" s="17"/>
      <c r="E48" s="17">
        <v>609320</v>
      </c>
      <c r="F48" s="17">
        <f t="shared" si="0"/>
        <v>27749033</v>
      </c>
      <c r="G48" s="28" t="s">
        <v>183</v>
      </c>
      <c r="H48" s="27" t="s">
        <v>156</v>
      </c>
      <c r="I48" s="28" t="s">
        <v>190</v>
      </c>
      <c r="J48" s="54" t="s">
        <v>338</v>
      </c>
      <c r="K48" s="54" t="s">
        <v>337</v>
      </c>
    </row>
    <row r="49" spans="1:12" ht="21" customHeight="1">
      <c r="A49" s="5">
        <v>45</v>
      </c>
      <c r="B49" s="6">
        <v>43181</v>
      </c>
      <c r="C49" s="16" t="s">
        <v>71</v>
      </c>
      <c r="D49" s="17"/>
      <c r="E49" s="17">
        <v>718880</v>
      </c>
      <c r="F49" s="17">
        <f t="shared" si="0"/>
        <v>27030153</v>
      </c>
      <c r="G49" s="28" t="s">
        <v>183</v>
      </c>
      <c r="H49" s="27" t="s">
        <v>154</v>
      </c>
      <c r="I49" s="28" t="s">
        <v>190</v>
      </c>
      <c r="J49" s="54" t="s">
        <v>338</v>
      </c>
      <c r="K49" s="54" t="s">
        <v>337</v>
      </c>
    </row>
    <row r="50" spans="1:12" ht="21" customHeight="1">
      <c r="A50" s="5">
        <v>46</v>
      </c>
      <c r="B50" s="6">
        <v>43185</v>
      </c>
      <c r="C50" s="16" t="s">
        <v>195</v>
      </c>
      <c r="D50" s="17"/>
      <c r="E50" s="17">
        <v>14760</v>
      </c>
      <c r="F50" s="17">
        <f t="shared" si="0"/>
        <v>27015393</v>
      </c>
      <c r="G50" s="28" t="s">
        <v>183</v>
      </c>
      <c r="H50" s="27" t="s">
        <v>155</v>
      </c>
      <c r="I50" s="28" t="s">
        <v>317</v>
      </c>
      <c r="J50" s="54" t="s">
        <v>186</v>
      </c>
      <c r="K50" s="54" t="s">
        <v>337</v>
      </c>
    </row>
    <row r="51" spans="1:12" ht="21" customHeight="1">
      <c r="A51" s="5">
        <v>47</v>
      </c>
      <c r="B51" s="6">
        <v>43189</v>
      </c>
      <c r="C51" s="16" t="s">
        <v>196</v>
      </c>
      <c r="D51" s="17"/>
      <c r="E51" s="17">
        <v>55000</v>
      </c>
      <c r="F51" s="17">
        <f t="shared" si="0"/>
        <v>26960393</v>
      </c>
      <c r="G51" s="28" t="s">
        <v>183</v>
      </c>
      <c r="H51" s="27" t="s">
        <v>157</v>
      </c>
      <c r="I51" s="28" t="s">
        <v>315</v>
      </c>
      <c r="J51" s="54" t="s">
        <v>186</v>
      </c>
      <c r="K51" s="54" t="s">
        <v>337</v>
      </c>
    </row>
    <row r="52" spans="1:12" ht="21" customHeight="1">
      <c r="A52" s="5">
        <v>48</v>
      </c>
      <c r="B52" s="6">
        <v>43192</v>
      </c>
      <c r="C52" s="16" t="s">
        <v>385</v>
      </c>
      <c r="D52" s="17"/>
      <c r="E52" s="17">
        <v>12500</v>
      </c>
      <c r="F52" s="17">
        <f t="shared" si="0"/>
        <v>26947893</v>
      </c>
      <c r="G52" s="28" t="s">
        <v>183</v>
      </c>
      <c r="H52" s="27" t="s">
        <v>363</v>
      </c>
      <c r="I52" s="28" t="s">
        <v>315</v>
      </c>
      <c r="J52" s="54" t="s">
        <v>186</v>
      </c>
      <c r="K52" s="54" t="s">
        <v>337</v>
      </c>
      <c r="L52" s="11" t="s">
        <v>386</v>
      </c>
    </row>
    <row r="53" spans="1:12" ht="21" customHeight="1">
      <c r="A53" s="5">
        <v>49</v>
      </c>
      <c r="B53" s="6">
        <v>43192</v>
      </c>
      <c r="C53" s="16" t="s">
        <v>321</v>
      </c>
      <c r="D53" s="17"/>
      <c r="E53" s="17">
        <v>5460</v>
      </c>
      <c r="F53" s="17">
        <f t="shared" si="0"/>
        <v>26942433</v>
      </c>
      <c r="G53" s="28" t="s">
        <v>183</v>
      </c>
      <c r="H53" s="27" t="s">
        <v>359</v>
      </c>
      <c r="I53" s="28" t="s">
        <v>314</v>
      </c>
      <c r="J53" s="81" t="s">
        <v>186</v>
      </c>
      <c r="K53" s="54" t="s">
        <v>337</v>
      </c>
    </row>
    <row r="54" spans="1:12" ht="21" customHeight="1">
      <c r="A54" s="5">
        <v>50</v>
      </c>
      <c r="B54" s="6">
        <v>43192</v>
      </c>
      <c r="C54" s="16" t="s">
        <v>321</v>
      </c>
      <c r="D54" s="17"/>
      <c r="E54" s="17">
        <v>24960</v>
      </c>
      <c r="F54" s="17">
        <f t="shared" si="0"/>
        <v>26917473</v>
      </c>
      <c r="G54" s="28" t="s">
        <v>183</v>
      </c>
      <c r="H54" s="27" t="s">
        <v>359</v>
      </c>
      <c r="I54" s="28" t="s">
        <v>314</v>
      </c>
      <c r="J54" s="81" t="s">
        <v>186</v>
      </c>
      <c r="K54" s="54" t="s">
        <v>337</v>
      </c>
    </row>
    <row r="55" spans="1:12" ht="21" customHeight="1">
      <c r="A55" s="5">
        <v>51</v>
      </c>
      <c r="B55" s="6">
        <v>43192</v>
      </c>
      <c r="C55" s="16" t="s">
        <v>321</v>
      </c>
      <c r="D55" s="17"/>
      <c r="E55" s="17">
        <v>2550</v>
      </c>
      <c r="F55" s="17">
        <f t="shared" si="0"/>
        <v>26914923</v>
      </c>
      <c r="G55" s="28" t="s">
        <v>183</v>
      </c>
      <c r="H55" s="27" t="s">
        <v>359</v>
      </c>
      <c r="I55" s="28" t="s">
        <v>314</v>
      </c>
      <c r="J55" s="81" t="s">
        <v>186</v>
      </c>
      <c r="K55" s="54" t="s">
        <v>337</v>
      </c>
    </row>
    <row r="56" spans="1:12" ht="21" customHeight="1">
      <c r="A56" s="5">
        <v>52</v>
      </c>
      <c r="B56" s="6">
        <v>43192</v>
      </c>
      <c r="C56" s="16" t="s">
        <v>366</v>
      </c>
      <c r="D56" s="17"/>
      <c r="E56" s="17">
        <v>21800</v>
      </c>
      <c r="F56" s="17">
        <f t="shared" si="0"/>
        <v>26893123</v>
      </c>
      <c r="G56" s="28" t="s">
        <v>183</v>
      </c>
      <c r="H56" s="27" t="s">
        <v>364</v>
      </c>
      <c r="I56" s="28" t="s">
        <v>315</v>
      </c>
      <c r="J56" s="81" t="s">
        <v>186</v>
      </c>
      <c r="K56" s="54" t="s">
        <v>337</v>
      </c>
    </row>
    <row r="57" spans="1:12" ht="21" customHeight="1">
      <c r="A57" s="5">
        <v>53</v>
      </c>
      <c r="B57" s="6">
        <v>43192</v>
      </c>
      <c r="C57" s="16" t="s">
        <v>321</v>
      </c>
      <c r="D57" s="17"/>
      <c r="E57" s="17">
        <v>6060</v>
      </c>
      <c r="F57" s="17">
        <f t="shared" si="0"/>
        <v>26887063</v>
      </c>
      <c r="G57" s="28" t="s">
        <v>183</v>
      </c>
      <c r="H57" s="27" t="s">
        <v>359</v>
      </c>
      <c r="I57" s="28" t="s">
        <v>314</v>
      </c>
      <c r="J57" s="81" t="s">
        <v>186</v>
      </c>
      <c r="K57" s="54" t="s">
        <v>337</v>
      </c>
    </row>
    <row r="58" spans="1:12" ht="21" customHeight="1">
      <c r="A58" s="5">
        <v>54</v>
      </c>
      <c r="B58" s="6">
        <v>43192</v>
      </c>
      <c r="C58" s="16" t="s">
        <v>321</v>
      </c>
      <c r="D58" s="17"/>
      <c r="E58" s="17">
        <v>2670</v>
      </c>
      <c r="F58" s="17">
        <f t="shared" si="0"/>
        <v>26884393</v>
      </c>
      <c r="G58" s="28" t="s">
        <v>183</v>
      </c>
      <c r="H58" s="27" t="s">
        <v>365</v>
      </c>
      <c r="I58" s="28" t="s">
        <v>314</v>
      </c>
      <c r="J58" s="81" t="s">
        <v>186</v>
      </c>
      <c r="K58" s="54" t="s">
        <v>337</v>
      </c>
    </row>
    <row r="59" spans="1:12" ht="21" customHeight="1">
      <c r="A59" s="5">
        <v>55</v>
      </c>
      <c r="B59" s="6">
        <v>43200</v>
      </c>
      <c r="C59" s="16" t="s">
        <v>72</v>
      </c>
      <c r="D59" s="17"/>
      <c r="E59" s="17">
        <v>70180</v>
      </c>
      <c r="F59" s="17">
        <f t="shared" si="0"/>
        <v>26814213</v>
      </c>
      <c r="G59" s="28" t="s">
        <v>183</v>
      </c>
      <c r="H59" s="27" t="s">
        <v>308</v>
      </c>
      <c r="I59" s="28" t="s">
        <v>312</v>
      </c>
      <c r="J59" s="54" t="s">
        <v>338</v>
      </c>
      <c r="K59" s="54" t="s">
        <v>337</v>
      </c>
    </row>
    <row r="60" spans="1:12" ht="21" customHeight="1">
      <c r="A60" s="5">
        <v>56</v>
      </c>
      <c r="B60" s="6">
        <v>43200</v>
      </c>
      <c r="C60" s="16" t="s">
        <v>73</v>
      </c>
      <c r="D60" s="17"/>
      <c r="E60" s="17">
        <v>12150</v>
      </c>
      <c r="F60" s="17">
        <f t="shared" si="0"/>
        <v>26802063</v>
      </c>
      <c r="G60" s="28" t="s">
        <v>183</v>
      </c>
      <c r="H60" s="27" t="s">
        <v>311</v>
      </c>
      <c r="I60" s="28" t="s">
        <v>312</v>
      </c>
      <c r="J60" s="54" t="s">
        <v>338</v>
      </c>
      <c r="K60" s="54" t="s">
        <v>337</v>
      </c>
    </row>
    <row r="61" spans="1:12" ht="21" customHeight="1">
      <c r="A61" s="5">
        <v>57</v>
      </c>
      <c r="B61" s="6">
        <v>43200</v>
      </c>
      <c r="C61" s="16" t="s">
        <v>74</v>
      </c>
      <c r="D61" s="17"/>
      <c r="E61" s="17">
        <v>107200</v>
      </c>
      <c r="F61" s="17">
        <f t="shared" si="0"/>
        <v>26694863</v>
      </c>
      <c r="G61" s="28" t="s">
        <v>183</v>
      </c>
      <c r="H61" s="27" t="s">
        <v>309</v>
      </c>
      <c r="I61" s="28" t="s">
        <v>312</v>
      </c>
      <c r="J61" s="54" t="s">
        <v>338</v>
      </c>
      <c r="K61" s="54" t="s">
        <v>337</v>
      </c>
    </row>
    <row r="62" spans="1:12" ht="21" customHeight="1">
      <c r="A62" s="5">
        <v>58</v>
      </c>
      <c r="B62" s="6">
        <v>43200</v>
      </c>
      <c r="C62" s="16" t="s">
        <v>75</v>
      </c>
      <c r="D62" s="17"/>
      <c r="E62" s="17">
        <v>7030</v>
      </c>
      <c r="F62" s="17">
        <f t="shared" si="0"/>
        <v>26687833</v>
      </c>
      <c r="G62" s="28" t="s">
        <v>183</v>
      </c>
      <c r="H62" s="27" t="s">
        <v>310</v>
      </c>
      <c r="I62" s="28" t="s">
        <v>312</v>
      </c>
      <c r="J62" s="54" t="s">
        <v>338</v>
      </c>
      <c r="K62" s="54" t="s">
        <v>337</v>
      </c>
    </row>
    <row r="63" spans="1:12" ht="21" customHeight="1">
      <c r="A63" s="5">
        <v>59</v>
      </c>
      <c r="B63" s="6">
        <v>43206</v>
      </c>
      <c r="C63" s="16" t="s">
        <v>76</v>
      </c>
      <c r="D63" s="17">
        <v>100000</v>
      </c>
      <c r="E63" s="17"/>
      <c r="F63" s="17">
        <f t="shared" si="0"/>
        <v>26787833</v>
      </c>
      <c r="G63" s="28" t="s">
        <v>183</v>
      </c>
      <c r="H63" s="27" t="s">
        <v>167</v>
      </c>
      <c r="I63" s="28" t="s">
        <v>193</v>
      </c>
      <c r="J63" s="54" t="s">
        <v>340</v>
      </c>
      <c r="K63" s="54" t="s">
        <v>340</v>
      </c>
    </row>
    <row r="64" spans="1:12" ht="21" customHeight="1">
      <c r="A64" s="5">
        <v>60</v>
      </c>
      <c r="B64" s="6">
        <v>43206</v>
      </c>
      <c r="C64" s="16" t="s">
        <v>77</v>
      </c>
      <c r="D64" s="17">
        <v>100000</v>
      </c>
      <c r="E64" s="17"/>
      <c r="F64" s="17">
        <f t="shared" si="0"/>
        <v>26887833</v>
      </c>
      <c r="G64" s="28" t="s">
        <v>183</v>
      </c>
      <c r="H64" s="27" t="s">
        <v>164</v>
      </c>
      <c r="I64" s="28" t="s">
        <v>198</v>
      </c>
      <c r="J64" s="54" t="s">
        <v>340</v>
      </c>
      <c r="K64" s="54" t="s">
        <v>340</v>
      </c>
    </row>
    <row r="65" spans="1:11" ht="21" customHeight="1">
      <c r="A65" s="5">
        <v>61</v>
      </c>
      <c r="B65" s="6">
        <v>43207</v>
      </c>
      <c r="C65" s="16" t="s">
        <v>78</v>
      </c>
      <c r="D65" s="17">
        <v>100000</v>
      </c>
      <c r="E65" s="17"/>
      <c r="F65" s="17">
        <f t="shared" si="0"/>
        <v>26987833</v>
      </c>
      <c r="G65" s="28" t="s">
        <v>183</v>
      </c>
      <c r="H65" s="27" t="s">
        <v>154</v>
      </c>
      <c r="I65" s="28" t="s">
        <v>193</v>
      </c>
      <c r="J65" s="54" t="s">
        <v>340</v>
      </c>
      <c r="K65" s="54" t="s">
        <v>340</v>
      </c>
    </row>
    <row r="66" spans="1:11" ht="21" customHeight="1">
      <c r="A66" s="5">
        <v>62</v>
      </c>
      <c r="B66" s="6">
        <v>43207</v>
      </c>
      <c r="C66" s="16" t="s">
        <v>79</v>
      </c>
      <c r="D66" s="17">
        <v>100000</v>
      </c>
      <c r="E66" s="17"/>
      <c r="F66" s="17">
        <f t="shared" si="0"/>
        <v>27087833</v>
      </c>
      <c r="G66" s="28" t="s">
        <v>183</v>
      </c>
      <c r="H66" s="27" t="s">
        <v>166</v>
      </c>
      <c r="I66" s="28" t="s">
        <v>193</v>
      </c>
      <c r="J66" s="54" t="s">
        <v>340</v>
      </c>
      <c r="K66" s="54" t="s">
        <v>340</v>
      </c>
    </row>
    <row r="67" spans="1:11" ht="21" customHeight="1">
      <c r="A67" s="5">
        <v>63</v>
      </c>
      <c r="B67" s="6">
        <v>43207</v>
      </c>
      <c r="C67" s="16" t="s">
        <v>80</v>
      </c>
      <c r="D67" s="17">
        <v>100000</v>
      </c>
      <c r="E67" s="17"/>
      <c r="F67" s="17">
        <f t="shared" si="0"/>
        <v>27187833</v>
      </c>
      <c r="G67" s="28" t="s">
        <v>183</v>
      </c>
      <c r="H67" s="27" t="s">
        <v>160</v>
      </c>
      <c r="I67" s="28" t="s">
        <v>193</v>
      </c>
      <c r="J67" s="54" t="s">
        <v>340</v>
      </c>
      <c r="K67" s="54" t="s">
        <v>340</v>
      </c>
    </row>
    <row r="68" spans="1:11" ht="21" customHeight="1">
      <c r="A68" s="5">
        <v>64</v>
      </c>
      <c r="B68" s="6">
        <v>43208</v>
      </c>
      <c r="C68" s="16" t="s">
        <v>81</v>
      </c>
      <c r="D68" s="17">
        <v>100000</v>
      </c>
      <c r="E68" s="17"/>
      <c r="F68" s="17">
        <f t="shared" si="0"/>
        <v>27287833</v>
      </c>
      <c r="G68" s="28" t="s">
        <v>183</v>
      </c>
      <c r="H68" s="27" t="s">
        <v>158</v>
      </c>
      <c r="I68" s="28" t="s">
        <v>193</v>
      </c>
      <c r="J68" s="54" t="s">
        <v>340</v>
      </c>
      <c r="K68" s="54" t="s">
        <v>340</v>
      </c>
    </row>
    <row r="69" spans="1:11" ht="21" customHeight="1">
      <c r="A69" s="5">
        <v>65</v>
      </c>
      <c r="B69" s="6">
        <v>43208</v>
      </c>
      <c r="C69" s="16" t="s">
        <v>82</v>
      </c>
      <c r="D69" s="17">
        <v>100000</v>
      </c>
      <c r="E69" s="17"/>
      <c r="F69" s="17">
        <f t="shared" si="0"/>
        <v>27387833</v>
      </c>
      <c r="G69" s="28" t="s">
        <v>183</v>
      </c>
      <c r="H69" s="27" t="s">
        <v>154</v>
      </c>
      <c r="I69" s="28" t="s">
        <v>193</v>
      </c>
      <c r="J69" s="54" t="s">
        <v>340</v>
      </c>
      <c r="K69" s="54" t="s">
        <v>340</v>
      </c>
    </row>
    <row r="70" spans="1:11" ht="21" customHeight="1">
      <c r="A70" s="5">
        <v>66</v>
      </c>
      <c r="B70" s="6">
        <v>43208</v>
      </c>
      <c r="C70" s="16" t="s">
        <v>83</v>
      </c>
      <c r="D70" s="17">
        <v>100000</v>
      </c>
      <c r="E70" s="17"/>
      <c r="F70" s="17">
        <f t="shared" si="0"/>
        <v>27487833</v>
      </c>
      <c r="G70" s="28" t="s">
        <v>183</v>
      </c>
      <c r="H70" s="27" t="s">
        <v>154</v>
      </c>
      <c r="I70" s="28" t="s">
        <v>193</v>
      </c>
      <c r="J70" s="54" t="s">
        <v>340</v>
      </c>
      <c r="K70" s="54" t="s">
        <v>340</v>
      </c>
    </row>
    <row r="71" spans="1:11" ht="21" customHeight="1">
      <c r="A71" s="5">
        <v>67</v>
      </c>
      <c r="B71" s="6">
        <v>43214</v>
      </c>
      <c r="C71" s="16" t="s">
        <v>84</v>
      </c>
      <c r="D71" s="17">
        <v>150000</v>
      </c>
      <c r="E71" s="17"/>
      <c r="F71" s="17">
        <f t="shared" ref="F71:F134" si="1">F70+D71-E71</f>
        <v>27637833</v>
      </c>
      <c r="G71" s="28" t="s">
        <v>183</v>
      </c>
      <c r="H71" s="27" t="s">
        <v>163</v>
      </c>
      <c r="I71" s="28" t="s">
        <v>324</v>
      </c>
      <c r="J71" s="54" t="s">
        <v>340</v>
      </c>
      <c r="K71" s="54" t="s">
        <v>340</v>
      </c>
    </row>
    <row r="72" spans="1:11" ht="21" customHeight="1">
      <c r="A72" s="5">
        <v>68</v>
      </c>
      <c r="B72" s="6">
        <v>43214</v>
      </c>
      <c r="C72" s="16" t="s">
        <v>85</v>
      </c>
      <c r="D72" s="17"/>
      <c r="E72" s="17">
        <v>150000</v>
      </c>
      <c r="F72" s="17">
        <f t="shared" si="1"/>
        <v>27487833</v>
      </c>
      <c r="G72" s="28" t="s">
        <v>183</v>
      </c>
      <c r="H72" s="27" t="s">
        <v>156</v>
      </c>
      <c r="I72" s="28" t="s">
        <v>318</v>
      </c>
      <c r="J72" s="54" t="s">
        <v>335</v>
      </c>
      <c r="K72" s="54" t="s">
        <v>336</v>
      </c>
    </row>
    <row r="73" spans="1:11" ht="21" customHeight="1">
      <c r="A73" s="5">
        <v>69</v>
      </c>
      <c r="B73" s="6">
        <v>43214</v>
      </c>
      <c r="C73" s="16" t="s">
        <v>199</v>
      </c>
      <c r="D73" s="17"/>
      <c r="E73" s="17">
        <v>500</v>
      </c>
      <c r="F73" s="17">
        <f t="shared" si="1"/>
        <v>27487333</v>
      </c>
      <c r="G73" s="28" t="s">
        <v>183</v>
      </c>
      <c r="H73" s="27" t="s">
        <v>156</v>
      </c>
      <c r="I73" s="28" t="s">
        <v>315</v>
      </c>
      <c r="J73" s="54" t="s">
        <v>186</v>
      </c>
      <c r="K73" s="54" t="s">
        <v>337</v>
      </c>
    </row>
    <row r="74" spans="1:11" ht="21" customHeight="1">
      <c r="A74" s="5">
        <v>70</v>
      </c>
      <c r="B74" s="6">
        <v>43215</v>
      </c>
      <c r="C74" s="16" t="s">
        <v>200</v>
      </c>
      <c r="D74" s="17"/>
      <c r="E74" s="17">
        <v>14490</v>
      </c>
      <c r="F74" s="17">
        <f t="shared" si="1"/>
        <v>27472843</v>
      </c>
      <c r="G74" s="28" t="s">
        <v>183</v>
      </c>
      <c r="H74" s="27" t="s">
        <v>155</v>
      </c>
      <c r="I74" s="28" t="s">
        <v>317</v>
      </c>
      <c r="J74" s="54" t="s">
        <v>186</v>
      </c>
      <c r="K74" s="54" t="s">
        <v>337</v>
      </c>
    </row>
    <row r="75" spans="1:11" ht="21" customHeight="1">
      <c r="A75" s="5">
        <v>71</v>
      </c>
      <c r="B75" s="6">
        <v>43215</v>
      </c>
      <c r="C75" s="16" t="s">
        <v>86</v>
      </c>
      <c r="D75" s="17"/>
      <c r="E75" s="17">
        <v>657540</v>
      </c>
      <c r="F75" s="17">
        <f t="shared" si="1"/>
        <v>26815303</v>
      </c>
      <c r="G75" s="28" t="s">
        <v>183</v>
      </c>
      <c r="H75" s="27" t="s">
        <v>156</v>
      </c>
      <c r="I75" s="28" t="s">
        <v>190</v>
      </c>
      <c r="J75" s="54" t="s">
        <v>338</v>
      </c>
      <c r="K75" s="54" t="s">
        <v>337</v>
      </c>
    </row>
    <row r="76" spans="1:11" ht="21" customHeight="1">
      <c r="A76" s="5">
        <v>72</v>
      </c>
      <c r="B76" s="6">
        <v>43215</v>
      </c>
      <c r="C76" s="16" t="s">
        <v>87</v>
      </c>
      <c r="D76" s="17"/>
      <c r="E76" s="17">
        <v>746400</v>
      </c>
      <c r="F76" s="17">
        <f t="shared" si="1"/>
        <v>26068903</v>
      </c>
      <c r="G76" s="28" t="s">
        <v>183</v>
      </c>
      <c r="H76" s="27" t="s">
        <v>154</v>
      </c>
      <c r="I76" s="28" t="s">
        <v>190</v>
      </c>
      <c r="J76" s="54" t="s">
        <v>338</v>
      </c>
      <c r="K76" s="54" t="s">
        <v>337</v>
      </c>
    </row>
    <row r="77" spans="1:11" ht="21" customHeight="1">
      <c r="A77" s="5">
        <v>73</v>
      </c>
      <c r="B77" s="6">
        <v>43220</v>
      </c>
      <c r="C77" s="16" t="s">
        <v>201</v>
      </c>
      <c r="D77" s="17"/>
      <c r="E77" s="17">
        <v>55000</v>
      </c>
      <c r="F77" s="17">
        <f t="shared" si="1"/>
        <v>26013903</v>
      </c>
      <c r="G77" s="28" t="s">
        <v>183</v>
      </c>
      <c r="H77" s="27" t="s">
        <v>157</v>
      </c>
      <c r="I77" s="28" t="s">
        <v>315</v>
      </c>
      <c r="J77" s="54" t="s">
        <v>186</v>
      </c>
      <c r="K77" s="54" t="s">
        <v>337</v>
      </c>
    </row>
    <row r="78" spans="1:11" ht="21" customHeight="1">
      <c r="A78" s="5">
        <v>74</v>
      </c>
      <c r="B78" s="6">
        <v>43222</v>
      </c>
      <c r="C78" s="16" t="s">
        <v>322</v>
      </c>
      <c r="D78" s="17"/>
      <c r="E78" s="17">
        <v>2790</v>
      </c>
      <c r="F78" s="17">
        <f t="shared" si="1"/>
        <v>26011113</v>
      </c>
      <c r="G78" s="28" t="s">
        <v>183</v>
      </c>
      <c r="H78" s="27" t="s">
        <v>359</v>
      </c>
      <c r="I78" s="28" t="s">
        <v>317</v>
      </c>
      <c r="J78" s="81" t="s">
        <v>186</v>
      </c>
      <c r="K78" s="54" t="s">
        <v>337</v>
      </c>
    </row>
    <row r="79" spans="1:11" ht="21" customHeight="1">
      <c r="A79" s="5">
        <v>75</v>
      </c>
      <c r="B79" s="6">
        <v>43230</v>
      </c>
      <c r="C79" s="16" t="s">
        <v>88</v>
      </c>
      <c r="D79" s="17"/>
      <c r="E79" s="17">
        <v>107200</v>
      </c>
      <c r="F79" s="17">
        <f t="shared" si="1"/>
        <v>25903913</v>
      </c>
      <c r="G79" s="28" t="s">
        <v>183</v>
      </c>
      <c r="H79" s="27" t="s">
        <v>309</v>
      </c>
      <c r="I79" s="28" t="s">
        <v>312</v>
      </c>
      <c r="J79" s="54" t="s">
        <v>338</v>
      </c>
      <c r="K79" s="54" t="s">
        <v>337</v>
      </c>
    </row>
    <row r="80" spans="1:11" ht="21" customHeight="1">
      <c r="A80" s="5">
        <v>76</v>
      </c>
      <c r="B80" s="6">
        <v>43230</v>
      </c>
      <c r="C80" s="16" t="s">
        <v>89</v>
      </c>
      <c r="D80" s="17"/>
      <c r="E80" s="17">
        <v>12150</v>
      </c>
      <c r="F80" s="17">
        <f t="shared" si="1"/>
        <v>25891763</v>
      </c>
      <c r="G80" s="28" t="s">
        <v>183</v>
      </c>
      <c r="H80" s="27" t="s">
        <v>311</v>
      </c>
      <c r="I80" s="28" t="s">
        <v>312</v>
      </c>
      <c r="J80" s="54" t="s">
        <v>338</v>
      </c>
      <c r="K80" s="54" t="s">
        <v>337</v>
      </c>
    </row>
    <row r="81" spans="1:17" ht="21" customHeight="1">
      <c r="A81" s="5">
        <v>77</v>
      </c>
      <c r="B81" s="6">
        <v>43230</v>
      </c>
      <c r="C81" s="16" t="s">
        <v>90</v>
      </c>
      <c r="D81" s="17"/>
      <c r="E81" s="17">
        <v>7030</v>
      </c>
      <c r="F81" s="17">
        <f t="shared" si="1"/>
        <v>25884733</v>
      </c>
      <c r="G81" s="28" t="s">
        <v>183</v>
      </c>
      <c r="H81" s="27" t="s">
        <v>310</v>
      </c>
      <c r="I81" s="28" t="s">
        <v>312</v>
      </c>
      <c r="J81" s="54" t="s">
        <v>338</v>
      </c>
      <c r="K81" s="54" t="s">
        <v>337</v>
      </c>
      <c r="O81" s="101">
        <v>894137</v>
      </c>
      <c r="P81" s="101"/>
      <c r="Q81" s="101"/>
    </row>
    <row r="82" spans="1:17" ht="21" customHeight="1">
      <c r="A82" s="5">
        <v>78</v>
      </c>
      <c r="B82" s="6">
        <v>43230</v>
      </c>
      <c r="C82" s="16" t="s">
        <v>91</v>
      </c>
      <c r="D82" s="17"/>
      <c r="E82" s="17">
        <v>70180</v>
      </c>
      <c r="F82" s="17">
        <f t="shared" si="1"/>
        <v>25814553</v>
      </c>
      <c r="G82" s="28" t="s">
        <v>183</v>
      </c>
      <c r="H82" s="27" t="s">
        <v>308</v>
      </c>
      <c r="I82" s="28" t="s">
        <v>312</v>
      </c>
      <c r="J82" s="54" t="s">
        <v>338</v>
      </c>
      <c r="K82" s="54" t="s">
        <v>337</v>
      </c>
      <c r="O82" s="102">
        <v>2479245</v>
      </c>
      <c r="P82" s="102"/>
      <c r="Q82" s="102"/>
    </row>
    <row r="83" spans="1:17" ht="21" customHeight="1">
      <c r="A83" s="5">
        <v>79</v>
      </c>
      <c r="B83" s="6">
        <v>43242</v>
      </c>
      <c r="C83" s="16" t="s">
        <v>48</v>
      </c>
      <c r="D83" s="17">
        <v>5000000</v>
      </c>
      <c r="E83" s="17"/>
      <c r="F83" s="17">
        <f t="shared" si="1"/>
        <v>30814553</v>
      </c>
      <c r="G83" s="28" t="s">
        <v>183</v>
      </c>
      <c r="H83" s="27" t="s">
        <v>154</v>
      </c>
      <c r="I83" s="28" t="s">
        <v>313</v>
      </c>
      <c r="J83" s="54" t="s">
        <v>339</v>
      </c>
      <c r="K83" s="54" t="s">
        <v>339</v>
      </c>
      <c r="O83" s="101">
        <v>20033987</v>
      </c>
      <c r="P83" s="101"/>
      <c r="Q83" s="101"/>
    </row>
    <row r="84" spans="1:17" ht="21" customHeight="1">
      <c r="A84" s="5">
        <v>80</v>
      </c>
      <c r="B84" s="6">
        <v>43245</v>
      </c>
      <c r="C84" s="16" t="s">
        <v>202</v>
      </c>
      <c r="D84" s="17"/>
      <c r="E84" s="17">
        <v>14610</v>
      </c>
      <c r="F84" s="17">
        <f t="shared" si="1"/>
        <v>30799943</v>
      </c>
      <c r="G84" s="28" t="s">
        <v>183</v>
      </c>
      <c r="H84" s="27" t="s">
        <v>155</v>
      </c>
      <c r="I84" s="28" t="s">
        <v>317</v>
      </c>
      <c r="J84" s="54" t="s">
        <v>186</v>
      </c>
      <c r="K84" s="54" t="s">
        <v>337</v>
      </c>
      <c r="O84" s="43"/>
      <c r="P84" s="43"/>
      <c r="Q84" s="43">
        <v>7000172</v>
      </c>
    </row>
    <row r="85" spans="1:17" ht="21" customHeight="1">
      <c r="A85" s="5">
        <v>81</v>
      </c>
      <c r="B85" s="6">
        <v>43246</v>
      </c>
      <c r="C85" s="16" t="s">
        <v>92</v>
      </c>
      <c r="D85" s="17"/>
      <c r="E85" s="17">
        <v>746400</v>
      </c>
      <c r="F85" s="17">
        <f t="shared" si="1"/>
        <v>30053543</v>
      </c>
      <c r="G85" s="28" t="s">
        <v>183</v>
      </c>
      <c r="H85" s="27" t="s">
        <v>154</v>
      </c>
      <c r="I85" s="28" t="s">
        <v>190</v>
      </c>
      <c r="J85" s="54" t="s">
        <v>338</v>
      </c>
      <c r="K85" s="54" t="s">
        <v>337</v>
      </c>
    </row>
    <row r="86" spans="1:17" ht="21" customHeight="1">
      <c r="A86" s="5">
        <v>82</v>
      </c>
      <c r="B86" s="6">
        <v>43246</v>
      </c>
      <c r="C86" s="16" t="s">
        <v>93</v>
      </c>
      <c r="D86" s="17"/>
      <c r="E86" s="17">
        <v>658040</v>
      </c>
      <c r="F86" s="17">
        <f t="shared" si="1"/>
        <v>29395503</v>
      </c>
      <c r="G86" s="28" t="s">
        <v>183</v>
      </c>
      <c r="H86" s="27" t="s">
        <v>156</v>
      </c>
      <c r="I86" s="28" t="s">
        <v>190</v>
      </c>
      <c r="J86" s="54" t="s">
        <v>338</v>
      </c>
      <c r="K86" s="54" t="s">
        <v>337</v>
      </c>
      <c r="Q86" s="21">
        <f>SUM(O81:Q84)</f>
        <v>30407541</v>
      </c>
    </row>
    <row r="87" spans="1:17" ht="21" customHeight="1">
      <c r="A87" s="5">
        <v>83</v>
      </c>
      <c r="B87" s="6">
        <v>43250</v>
      </c>
      <c r="C87" s="16" t="s">
        <v>203</v>
      </c>
      <c r="D87" s="17"/>
      <c r="E87" s="17">
        <v>55000</v>
      </c>
      <c r="F87" s="17">
        <f t="shared" si="1"/>
        <v>29340503</v>
      </c>
      <c r="G87" s="28" t="s">
        <v>183</v>
      </c>
      <c r="H87" s="27" t="s">
        <v>157</v>
      </c>
      <c r="I87" s="28" t="s">
        <v>315</v>
      </c>
      <c r="J87" s="54" t="s">
        <v>186</v>
      </c>
      <c r="K87" s="54" t="s">
        <v>337</v>
      </c>
      <c r="Q87" s="20">
        <f>F198-Q86</f>
        <v>0</v>
      </c>
    </row>
    <row r="88" spans="1:17" ht="21" customHeight="1">
      <c r="A88" s="5">
        <v>84</v>
      </c>
      <c r="B88" s="6">
        <v>43252</v>
      </c>
      <c r="C88" s="16" t="s">
        <v>321</v>
      </c>
      <c r="D88" s="17"/>
      <c r="E88" s="17">
        <v>2670</v>
      </c>
      <c r="F88" s="17">
        <f t="shared" si="1"/>
        <v>29337833</v>
      </c>
      <c r="G88" s="28" t="s">
        <v>183</v>
      </c>
      <c r="H88" s="27" t="s">
        <v>359</v>
      </c>
      <c r="I88" s="28" t="s">
        <v>314</v>
      </c>
      <c r="J88" s="81" t="s">
        <v>186</v>
      </c>
      <c r="K88" s="54" t="s">
        <v>337</v>
      </c>
    </row>
    <row r="89" spans="1:17" ht="21" customHeight="1">
      <c r="A89" s="5">
        <v>85</v>
      </c>
      <c r="B89" s="6">
        <v>43252</v>
      </c>
      <c r="C89" s="16" t="s">
        <v>366</v>
      </c>
      <c r="D89" s="17"/>
      <c r="E89" s="17">
        <v>17300</v>
      </c>
      <c r="F89" s="17">
        <f t="shared" si="1"/>
        <v>29320533</v>
      </c>
      <c r="G89" s="28" t="s">
        <v>183</v>
      </c>
      <c r="H89" s="27" t="s">
        <v>364</v>
      </c>
      <c r="I89" s="28" t="s">
        <v>315</v>
      </c>
      <c r="J89" s="81" t="s">
        <v>186</v>
      </c>
      <c r="K89" s="54" t="s">
        <v>337</v>
      </c>
    </row>
    <row r="90" spans="1:17" ht="21" customHeight="1">
      <c r="A90" s="5">
        <v>86</v>
      </c>
      <c r="B90" s="6">
        <v>43252</v>
      </c>
      <c r="C90" s="16" t="s">
        <v>366</v>
      </c>
      <c r="D90" s="17"/>
      <c r="E90" s="17">
        <v>18000</v>
      </c>
      <c r="F90" s="17">
        <f t="shared" si="1"/>
        <v>29302533</v>
      </c>
      <c r="G90" s="28" t="s">
        <v>183</v>
      </c>
      <c r="H90" s="27" t="s">
        <v>364</v>
      </c>
      <c r="I90" s="28" t="s">
        <v>368</v>
      </c>
      <c r="J90" s="81" t="s">
        <v>186</v>
      </c>
      <c r="K90" s="54" t="s">
        <v>337</v>
      </c>
    </row>
    <row r="91" spans="1:17" ht="21" customHeight="1">
      <c r="A91" s="5">
        <v>87</v>
      </c>
      <c r="B91" s="6">
        <v>43252</v>
      </c>
      <c r="C91" s="16" t="s">
        <v>366</v>
      </c>
      <c r="D91" s="17"/>
      <c r="E91" s="17">
        <v>25000</v>
      </c>
      <c r="F91" s="17">
        <f t="shared" si="1"/>
        <v>29277533</v>
      </c>
      <c r="G91" s="28" t="s">
        <v>183</v>
      </c>
      <c r="H91" s="27" t="s">
        <v>367</v>
      </c>
      <c r="I91" s="28" t="s">
        <v>315</v>
      </c>
      <c r="J91" s="81" t="s">
        <v>186</v>
      </c>
      <c r="K91" s="54" t="s">
        <v>337</v>
      </c>
    </row>
    <row r="92" spans="1:17" ht="21" customHeight="1">
      <c r="A92" s="5">
        <v>88</v>
      </c>
      <c r="B92" s="6">
        <v>43252</v>
      </c>
      <c r="C92" s="16" t="s">
        <v>366</v>
      </c>
      <c r="D92" s="17"/>
      <c r="E92" s="17">
        <v>4000</v>
      </c>
      <c r="F92" s="17">
        <f t="shared" si="1"/>
        <v>29273533</v>
      </c>
      <c r="G92" s="28" t="s">
        <v>183</v>
      </c>
      <c r="H92" s="27" t="s">
        <v>364</v>
      </c>
      <c r="I92" s="28" t="s">
        <v>315</v>
      </c>
      <c r="J92" s="81" t="s">
        <v>186</v>
      </c>
      <c r="K92" s="54" t="s">
        <v>337</v>
      </c>
    </row>
    <row r="93" spans="1:17" ht="21" customHeight="1">
      <c r="A93" s="5">
        <v>89</v>
      </c>
      <c r="B93" s="6">
        <v>43252</v>
      </c>
      <c r="C93" s="16" t="s">
        <v>321</v>
      </c>
      <c r="D93" s="17"/>
      <c r="E93" s="17">
        <v>2910</v>
      </c>
      <c r="F93" s="17">
        <f t="shared" si="1"/>
        <v>29270623</v>
      </c>
      <c r="G93" s="28" t="s">
        <v>183</v>
      </c>
      <c r="H93" s="27" t="s">
        <v>359</v>
      </c>
      <c r="I93" s="28" t="s">
        <v>314</v>
      </c>
      <c r="J93" s="81" t="s">
        <v>186</v>
      </c>
      <c r="K93" s="54" t="s">
        <v>337</v>
      </c>
    </row>
    <row r="94" spans="1:17" ht="21" customHeight="1">
      <c r="A94" s="5">
        <v>90</v>
      </c>
      <c r="B94" s="6">
        <v>43262</v>
      </c>
      <c r="C94" s="16" t="s">
        <v>94</v>
      </c>
      <c r="D94" s="17"/>
      <c r="E94" s="17">
        <v>7030</v>
      </c>
      <c r="F94" s="17">
        <f t="shared" si="1"/>
        <v>29263593</v>
      </c>
      <c r="G94" s="28" t="s">
        <v>183</v>
      </c>
      <c r="H94" s="27" t="s">
        <v>310</v>
      </c>
      <c r="I94" s="28" t="s">
        <v>312</v>
      </c>
      <c r="J94" s="54" t="s">
        <v>338</v>
      </c>
      <c r="K94" s="54" t="s">
        <v>337</v>
      </c>
    </row>
    <row r="95" spans="1:17" ht="21" customHeight="1">
      <c r="A95" s="5">
        <v>91</v>
      </c>
      <c r="B95" s="6">
        <v>43262</v>
      </c>
      <c r="C95" s="16" t="s">
        <v>95</v>
      </c>
      <c r="D95" s="17"/>
      <c r="E95" s="17">
        <v>12150</v>
      </c>
      <c r="F95" s="17">
        <f t="shared" si="1"/>
        <v>29251443</v>
      </c>
      <c r="G95" s="28" t="s">
        <v>183</v>
      </c>
      <c r="H95" s="27" t="s">
        <v>311</v>
      </c>
      <c r="I95" s="28" t="s">
        <v>312</v>
      </c>
      <c r="J95" s="54" t="s">
        <v>338</v>
      </c>
      <c r="K95" s="54" t="s">
        <v>337</v>
      </c>
    </row>
    <row r="96" spans="1:17" ht="21" customHeight="1">
      <c r="A96" s="5">
        <v>92</v>
      </c>
      <c r="B96" s="6">
        <v>43262</v>
      </c>
      <c r="C96" s="16" t="s">
        <v>96</v>
      </c>
      <c r="D96" s="17"/>
      <c r="E96" s="17">
        <v>107200</v>
      </c>
      <c r="F96" s="17">
        <f t="shared" si="1"/>
        <v>29144243</v>
      </c>
      <c r="G96" s="28" t="s">
        <v>183</v>
      </c>
      <c r="H96" s="27" t="s">
        <v>309</v>
      </c>
      <c r="I96" s="28" t="s">
        <v>312</v>
      </c>
      <c r="J96" s="54" t="s">
        <v>338</v>
      </c>
      <c r="K96" s="54" t="s">
        <v>337</v>
      </c>
    </row>
    <row r="97" spans="1:18" ht="21" customHeight="1">
      <c r="A97" s="5">
        <v>93</v>
      </c>
      <c r="B97" s="6">
        <v>43262</v>
      </c>
      <c r="C97" s="16" t="s">
        <v>97</v>
      </c>
      <c r="D97" s="17"/>
      <c r="E97" s="17">
        <v>70180</v>
      </c>
      <c r="F97" s="17">
        <f t="shared" si="1"/>
        <v>29074063</v>
      </c>
      <c r="G97" s="28" t="s">
        <v>183</v>
      </c>
      <c r="H97" s="27" t="s">
        <v>308</v>
      </c>
      <c r="I97" s="28" t="s">
        <v>312</v>
      </c>
      <c r="J97" s="54" t="s">
        <v>338</v>
      </c>
      <c r="K97" s="54" t="s">
        <v>337</v>
      </c>
      <c r="O97" s="11" t="s">
        <v>186</v>
      </c>
      <c r="P97" s="41">
        <f t="shared" ref="P97:Q100" si="2">SUMIF($G:$G,$O97,D:D)</f>
        <v>27050995</v>
      </c>
      <c r="Q97" s="41">
        <f t="shared" si="2"/>
        <v>24571750</v>
      </c>
      <c r="R97" s="20">
        <f>P97-Q97</f>
        <v>2479245</v>
      </c>
    </row>
    <row r="98" spans="1:18" ht="21" customHeight="1">
      <c r="A98" s="5">
        <v>94</v>
      </c>
      <c r="B98" s="6">
        <v>43263</v>
      </c>
      <c r="C98" s="16" t="s">
        <v>98</v>
      </c>
      <c r="D98" s="17">
        <v>110000</v>
      </c>
      <c r="E98" s="17"/>
      <c r="F98" s="17">
        <f t="shared" si="1"/>
        <v>29184063</v>
      </c>
      <c r="G98" s="28" t="s">
        <v>183</v>
      </c>
      <c r="H98" s="27" t="s">
        <v>168</v>
      </c>
      <c r="I98" s="28" t="s">
        <v>193</v>
      </c>
      <c r="J98" s="54" t="s">
        <v>340</v>
      </c>
      <c r="K98" s="54" t="s">
        <v>340</v>
      </c>
      <c r="O98" s="11" t="s">
        <v>181</v>
      </c>
      <c r="P98" s="41">
        <f t="shared" si="2"/>
        <v>1958137</v>
      </c>
      <c r="Q98" s="41">
        <f t="shared" si="2"/>
        <v>1064000</v>
      </c>
      <c r="R98" s="20">
        <f>P98-Q98</f>
        <v>894137</v>
      </c>
    </row>
    <row r="99" spans="1:18" ht="21" customHeight="1">
      <c r="A99" s="5">
        <v>95</v>
      </c>
      <c r="B99" s="15">
        <v>43275</v>
      </c>
      <c r="C99" s="16" t="s">
        <v>41</v>
      </c>
      <c r="D99" s="17">
        <f>10104-1410-140</f>
        <v>8554</v>
      </c>
      <c r="E99" s="17"/>
      <c r="F99" s="17">
        <f t="shared" si="1"/>
        <v>29192617</v>
      </c>
      <c r="G99" s="28" t="s">
        <v>184</v>
      </c>
      <c r="H99" s="27"/>
      <c r="I99" s="28" t="s">
        <v>345</v>
      </c>
      <c r="J99" s="54" t="s">
        <v>341</v>
      </c>
      <c r="K99" s="54" t="s">
        <v>341</v>
      </c>
      <c r="O99" s="11" t="s">
        <v>182</v>
      </c>
      <c r="P99" s="41">
        <f t="shared" si="2"/>
        <v>20033987</v>
      </c>
      <c r="Q99" s="41">
        <f t="shared" si="2"/>
        <v>0</v>
      </c>
      <c r="R99" s="20">
        <f>P99-Q99</f>
        <v>20033987</v>
      </c>
    </row>
    <row r="100" spans="1:18" ht="21" customHeight="1">
      <c r="A100" s="5">
        <v>96</v>
      </c>
      <c r="B100" s="6">
        <v>43275</v>
      </c>
      <c r="C100" s="16" t="s">
        <v>41</v>
      </c>
      <c r="D100" s="17">
        <v>4056</v>
      </c>
      <c r="E100" s="17"/>
      <c r="F100" s="17">
        <f t="shared" si="1"/>
        <v>29196673</v>
      </c>
      <c r="G100" s="28" t="s">
        <v>183</v>
      </c>
      <c r="H100" s="27" t="s">
        <v>40</v>
      </c>
      <c r="I100" s="28" t="s">
        <v>345</v>
      </c>
      <c r="J100" s="54" t="s">
        <v>341</v>
      </c>
      <c r="K100" s="54" t="s">
        <v>341</v>
      </c>
      <c r="O100" s="11" t="s">
        <v>319</v>
      </c>
      <c r="P100" s="41">
        <f t="shared" si="2"/>
        <v>7000172</v>
      </c>
      <c r="Q100" s="41">
        <f t="shared" si="2"/>
        <v>0</v>
      </c>
      <c r="R100" s="20">
        <f>P100-Q100</f>
        <v>7000172</v>
      </c>
    </row>
    <row r="101" spans="1:18" ht="21" customHeight="1">
      <c r="A101" s="5">
        <v>97</v>
      </c>
      <c r="B101" s="6">
        <v>43276</v>
      </c>
      <c r="C101" s="16" t="s">
        <v>204</v>
      </c>
      <c r="D101" s="17"/>
      <c r="E101" s="17">
        <v>14590</v>
      </c>
      <c r="F101" s="17">
        <f t="shared" si="1"/>
        <v>29182083</v>
      </c>
      <c r="G101" s="28" t="s">
        <v>183</v>
      </c>
      <c r="H101" s="27" t="s">
        <v>155</v>
      </c>
      <c r="I101" s="28" t="s">
        <v>317</v>
      </c>
      <c r="J101" s="54" t="s">
        <v>186</v>
      </c>
      <c r="K101" s="54" t="s">
        <v>337</v>
      </c>
      <c r="R101" s="20">
        <f>SUM(R97:R100)</f>
        <v>30407541</v>
      </c>
    </row>
    <row r="102" spans="1:18" ht="21" customHeight="1">
      <c r="A102" s="5">
        <v>98</v>
      </c>
      <c r="B102" s="6">
        <v>43277</v>
      </c>
      <c r="C102" s="16" t="s">
        <v>99</v>
      </c>
      <c r="D102" s="17"/>
      <c r="E102" s="17">
        <v>150000</v>
      </c>
      <c r="F102" s="17">
        <f t="shared" si="1"/>
        <v>29032083</v>
      </c>
      <c r="G102" s="28" t="s">
        <v>183</v>
      </c>
      <c r="H102" s="27" t="s">
        <v>156</v>
      </c>
      <c r="I102" s="28" t="s">
        <v>318</v>
      </c>
      <c r="J102" s="54" t="s">
        <v>335</v>
      </c>
      <c r="K102" s="54" t="s">
        <v>336</v>
      </c>
    </row>
    <row r="103" spans="1:18" ht="21" customHeight="1">
      <c r="A103" s="5">
        <v>99</v>
      </c>
      <c r="B103" s="6">
        <v>43277</v>
      </c>
      <c r="C103" s="16" t="s">
        <v>199</v>
      </c>
      <c r="D103" s="17"/>
      <c r="E103" s="17">
        <v>500</v>
      </c>
      <c r="F103" s="17">
        <f t="shared" si="1"/>
        <v>29031583</v>
      </c>
      <c r="G103" s="28" t="s">
        <v>183</v>
      </c>
      <c r="H103" s="27" t="s">
        <v>156</v>
      </c>
      <c r="I103" s="28" t="s">
        <v>323</v>
      </c>
      <c r="J103" s="54" t="s">
        <v>186</v>
      </c>
      <c r="K103" s="54" t="s">
        <v>337</v>
      </c>
    </row>
    <row r="104" spans="1:18" ht="21" customHeight="1">
      <c r="A104" s="5">
        <v>100</v>
      </c>
      <c r="B104" s="6">
        <v>43277</v>
      </c>
      <c r="C104" s="16" t="s">
        <v>100</v>
      </c>
      <c r="D104" s="17"/>
      <c r="E104" s="17">
        <v>658540</v>
      </c>
      <c r="F104" s="17">
        <f t="shared" si="1"/>
        <v>28373043</v>
      </c>
      <c r="G104" s="28" t="s">
        <v>183</v>
      </c>
      <c r="H104" s="27" t="s">
        <v>156</v>
      </c>
      <c r="I104" s="28" t="s">
        <v>205</v>
      </c>
      <c r="J104" s="54" t="s">
        <v>338</v>
      </c>
      <c r="K104" s="54" t="s">
        <v>337</v>
      </c>
    </row>
    <row r="105" spans="1:18" ht="21" customHeight="1">
      <c r="A105" s="5">
        <v>101</v>
      </c>
      <c r="B105" s="6">
        <v>43277</v>
      </c>
      <c r="C105" s="16" t="s">
        <v>101</v>
      </c>
      <c r="D105" s="17"/>
      <c r="E105" s="17">
        <v>746400</v>
      </c>
      <c r="F105" s="17">
        <f t="shared" si="1"/>
        <v>27626643</v>
      </c>
      <c r="G105" s="28" t="s">
        <v>183</v>
      </c>
      <c r="H105" s="27" t="s">
        <v>154</v>
      </c>
      <c r="I105" s="28" t="s">
        <v>190</v>
      </c>
      <c r="J105" s="54" t="s">
        <v>338</v>
      </c>
      <c r="K105" s="54" t="s">
        <v>337</v>
      </c>
    </row>
    <row r="106" spans="1:18" ht="21" customHeight="1">
      <c r="A106" s="5">
        <v>102</v>
      </c>
      <c r="B106" s="6">
        <v>43283</v>
      </c>
      <c r="C106" s="16" t="s">
        <v>208</v>
      </c>
      <c r="D106" s="17"/>
      <c r="E106" s="17">
        <v>55000</v>
      </c>
      <c r="F106" s="17">
        <f t="shared" si="1"/>
        <v>27571643</v>
      </c>
      <c r="G106" s="28" t="s">
        <v>183</v>
      </c>
      <c r="H106" s="27" t="s">
        <v>157</v>
      </c>
      <c r="I106" s="28" t="s">
        <v>315</v>
      </c>
      <c r="J106" s="54" t="s">
        <v>186</v>
      </c>
      <c r="K106" s="54" t="s">
        <v>337</v>
      </c>
    </row>
    <row r="107" spans="1:18" ht="21" customHeight="1">
      <c r="A107" s="5">
        <v>103</v>
      </c>
      <c r="B107" s="6">
        <v>43291</v>
      </c>
      <c r="C107" s="16" t="s">
        <v>102</v>
      </c>
      <c r="D107" s="17"/>
      <c r="E107" s="17">
        <v>7030</v>
      </c>
      <c r="F107" s="17">
        <f t="shared" si="1"/>
        <v>27564613</v>
      </c>
      <c r="G107" s="28" t="s">
        <v>183</v>
      </c>
      <c r="H107" s="27" t="s">
        <v>310</v>
      </c>
      <c r="I107" s="28" t="s">
        <v>320</v>
      </c>
      <c r="J107" s="54" t="s">
        <v>338</v>
      </c>
      <c r="K107" s="54" t="s">
        <v>337</v>
      </c>
    </row>
    <row r="108" spans="1:18" ht="21" customHeight="1">
      <c r="A108" s="5">
        <v>104</v>
      </c>
      <c r="B108" s="6">
        <v>43291</v>
      </c>
      <c r="C108" s="16" t="s">
        <v>103</v>
      </c>
      <c r="D108" s="17"/>
      <c r="E108" s="17">
        <v>12150</v>
      </c>
      <c r="F108" s="17">
        <f t="shared" si="1"/>
        <v>27552463</v>
      </c>
      <c r="G108" s="28" t="s">
        <v>183</v>
      </c>
      <c r="H108" s="27" t="s">
        <v>311</v>
      </c>
      <c r="I108" s="28" t="s">
        <v>312</v>
      </c>
      <c r="J108" s="54" t="s">
        <v>338</v>
      </c>
      <c r="K108" s="54" t="s">
        <v>337</v>
      </c>
    </row>
    <row r="109" spans="1:18" ht="21" customHeight="1">
      <c r="A109" s="5">
        <v>105</v>
      </c>
      <c r="B109" s="6">
        <v>43291</v>
      </c>
      <c r="C109" s="16" t="s">
        <v>104</v>
      </c>
      <c r="D109" s="17"/>
      <c r="E109" s="17">
        <v>70180</v>
      </c>
      <c r="F109" s="17">
        <f t="shared" si="1"/>
        <v>27482283</v>
      </c>
      <c r="G109" s="28" t="s">
        <v>183</v>
      </c>
      <c r="H109" s="27" t="s">
        <v>308</v>
      </c>
      <c r="I109" s="28" t="s">
        <v>312</v>
      </c>
      <c r="J109" s="54" t="s">
        <v>338</v>
      </c>
      <c r="K109" s="54" t="s">
        <v>337</v>
      </c>
    </row>
    <row r="110" spans="1:18" ht="21" customHeight="1">
      <c r="A110" s="5">
        <v>106</v>
      </c>
      <c r="B110" s="6">
        <v>43291</v>
      </c>
      <c r="C110" s="16" t="s">
        <v>105</v>
      </c>
      <c r="D110" s="17"/>
      <c r="E110" s="17">
        <v>107200</v>
      </c>
      <c r="F110" s="17">
        <f t="shared" si="1"/>
        <v>27375083</v>
      </c>
      <c r="G110" s="28" t="s">
        <v>183</v>
      </c>
      <c r="H110" s="27" t="s">
        <v>309</v>
      </c>
      <c r="I110" s="28" t="s">
        <v>312</v>
      </c>
      <c r="J110" s="54" t="s">
        <v>338</v>
      </c>
      <c r="K110" s="54" t="s">
        <v>337</v>
      </c>
    </row>
    <row r="111" spans="1:18" ht="21" customHeight="1">
      <c r="A111" s="5">
        <v>107</v>
      </c>
      <c r="B111" s="6">
        <v>43306</v>
      </c>
      <c r="C111" s="16" t="s">
        <v>207</v>
      </c>
      <c r="D111" s="17"/>
      <c r="E111" s="17">
        <v>15250</v>
      </c>
      <c r="F111" s="17">
        <f t="shared" si="1"/>
        <v>27359833</v>
      </c>
      <c r="G111" s="28" t="s">
        <v>183</v>
      </c>
      <c r="H111" s="27" t="s">
        <v>155</v>
      </c>
      <c r="I111" s="28" t="s">
        <v>317</v>
      </c>
      <c r="J111" s="54" t="s">
        <v>186</v>
      </c>
      <c r="K111" s="54" t="s">
        <v>337</v>
      </c>
    </row>
    <row r="112" spans="1:18" ht="21" customHeight="1">
      <c r="A112" s="5">
        <v>108</v>
      </c>
      <c r="B112" s="6">
        <v>43311</v>
      </c>
      <c r="C112" s="16" t="s">
        <v>206</v>
      </c>
      <c r="D112" s="17"/>
      <c r="E112" s="17">
        <v>55000</v>
      </c>
      <c r="F112" s="17">
        <f t="shared" si="1"/>
        <v>27304833</v>
      </c>
      <c r="G112" s="28" t="s">
        <v>183</v>
      </c>
      <c r="H112" s="27" t="s">
        <v>157</v>
      </c>
      <c r="I112" s="28" t="s">
        <v>315</v>
      </c>
      <c r="J112" s="54" t="s">
        <v>186</v>
      </c>
      <c r="K112" s="54" t="s">
        <v>337</v>
      </c>
    </row>
    <row r="113" spans="1:11" ht="21" customHeight="1">
      <c r="A113" s="5">
        <v>109</v>
      </c>
      <c r="B113" s="6">
        <v>43312</v>
      </c>
      <c r="C113" s="16" t="s">
        <v>106</v>
      </c>
      <c r="D113" s="17"/>
      <c r="E113" s="17">
        <v>659040</v>
      </c>
      <c r="F113" s="17">
        <f t="shared" si="1"/>
        <v>26645793</v>
      </c>
      <c r="G113" s="28" t="s">
        <v>183</v>
      </c>
      <c r="H113" s="27" t="s">
        <v>156</v>
      </c>
      <c r="I113" s="28" t="s">
        <v>190</v>
      </c>
      <c r="J113" s="54" t="s">
        <v>338</v>
      </c>
      <c r="K113" s="54" t="s">
        <v>337</v>
      </c>
    </row>
    <row r="114" spans="1:11" ht="21" customHeight="1">
      <c r="A114" s="5">
        <v>110</v>
      </c>
      <c r="B114" s="6">
        <v>43312</v>
      </c>
      <c r="C114" s="16" t="s">
        <v>107</v>
      </c>
      <c r="D114" s="17"/>
      <c r="E114" s="17">
        <v>746400</v>
      </c>
      <c r="F114" s="17">
        <f t="shared" si="1"/>
        <v>25899393</v>
      </c>
      <c r="G114" s="28" t="s">
        <v>183</v>
      </c>
      <c r="H114" s="27" t="s">
        <v>154</v>
      </c>
      <c r="I114" s="28" t="s">
        <v>190</v>
      </c>
      <c r="J114" s="54" t="s">
        <v>338</v>
      </c>
      <c r="K114" s="54" t="s">
        <v>337</v>
      </c>
    </row>
    <row r="115" spans="1:11" ht="21" customHeight="1">
      <c r="A115" s="5">
        <v>111</v>
      </c>
      <c r="B115" s="6">
        <v>43313</v>
      </c>
      <c r="C115" s="16" t="s">
        <v>372</v>
      </c>
      <c r="D115" s="17"/>
      <c r="E115" s="17">
        <v>5340</v>
      </c>
      <c r="F115" s="17">
        <f t="shared" si="1"/>
        <v>25894053</v>
      </c>
      <c r="G115" s="28" t="s">
        <v>183</v>
      </c>
      <c r="H115" s="27" t="s">
        <v>359</v>
      </c>
      <c r="I115" s="28" t="s">
        <v>317</v>
      </c>
      <c r="J115" s="81" t="s">
        <v>186</v>
      </c>
      <c r="K115" s="54" t="s">
        <v>337</v>
      </c>
    </row>
    <row r="116" spans="1:11" ht="21" customHeight="1">
      <c r="A116" s="5">
        <v>112</v>
      </c>
      <c r="B116" s="6">
        <v>43318</v>
      </c>
      <c r="C116" s="16" t="s">
        <v>48</v>
      </c>
      <c r="D116" s="17"/>
      <c r="E116" s="17">
        <v>50000</v>
      </c>
      <c r="F116" s="17">
        <f t="shared" si="1"/>
        <v>25844053</v>
      </c>
      <c r="G116" s="28" t="s">
        <v>183</v>
      </c>
      <c r="H116" s="27" t="s">
        <v>154</v>
      </c>
      <c r="I116" s="28" t="s">
        <v>318</v>
      </c>
      <c r="J116" s="54" t="s">
        <v>335</v>
      </c>
      <c r="K116" s="54" t="s">
        <v>336</v>
      </c>
    </row>
    <row r="117" spans="1:11" ht="21" customHeight="1">
      <c r="A117" s="5">
        <v>113</v>
      </c>
      <c r="B117" s="6">
        <v>43322</v>
      </c>
      <c r="C117" s="16" t="s">
        <v>108</v>
      </c>
      <c r="D117" s="17"/>
      <c r="E117" s="17">
        <v>70800</v>
      </c>
      <c r="F117" s="17">
        <f t="shared" si="1"/>
        <v>25773253</v>
      </c>
      <c r="G117" s="28" t="s">
        <v>183</v>
      </c>
      <c r="H117" s="27" t="s">
        <v>308</v>
      </c>
      <c r="I117" s="28" t="s">
        <v>312</v>
      </c>
      <c r="J117" s="54" t="s">
        <v>338</v>
      </c>
      <c r="K117" s="54" t="s">
        <v>337</v>
      </c>
    </row>
    <row r="118" spans="1:11" ht="21" customHeight="1">
      <c r="A118" s="5">
        <v>114</v>
      </c>
      <c r="B118" s="6">
        <v>43322</v>
      </c>
      <c r="C118" s="16" t="s">
        <v>109</v>
      </c>
      <c r="D118" s="17"/>
      <c r="E118" s="17">
        <v>107200</v>
      </c>
      <c r="F118" s="17">
        <f t="shared" si="1"/>
        <v>25666053</v>
      </c>
      <c r="G118" s="28" t="s">
        <v>183</v>
      </c>
      <c r="H118" s="27" t="s">
        <v>309</v>
      </c>
      <c r="I118" s="28" t="s">
        <v>312</v>
      </c>
      <c r="J118" s="54" t="s">
        <v>338</v>
      </c>
      <c r="K118" s="54" t="s">
        <v>337</v>
      </c>
    </row>
    <row r="119" spans="1:11" ht="21" customHeight="1">
      <c r="A119" s="5">
        <v>115</v>
      </c>
      <c r="B119" s="6">
        <v>43322</v>
      </c>
      <c r="C119" s="16" t="s">
        <v>110</v>
      </c>
      <c r="D119" s="17"/>
      <c r="E119" s="17">
        <v>7030</v>
      </c>
      <c r="F119" s="17">
        <f t="shared" si="1"/>
        <v>25659023</v>
      </c>
      <c r="G119" s="28" t="s">
        <v>183</v>
      </c>
      <c r="H119" s="27" t="s">
        <v>310</v>
      </c>
      <c r="I119" s="28" t="s">
        <v>312</v>
      </c>
      <c r="J119" s="54" t="s">
        <v>338</v>
      </c>
      <c r="K119" s="54" t="s">
        <v>337</v>
      </c>
    </row>
    <row r="120" spans="1:11" ht="21" customHeight="1">
      <c r="A120" s="5">
        <v>116</v>
      </c>
      <c r="B120" s="6">
        <v>43322</v>
      </c>
      <c r="C120" s="16" t="s">
        <v>111</v>
      </c>
      <c r="D120" s="17"/>
      <c r="E120" s="17">
        <v>12150</v>
      </c>
      <c r="F120" s="17">
        <f t="shared" si="1"/>
        <v>25646873</v>
      </c>
      <c r="G120" s="28" t="s">
        <v>183</v>
      </c>
      <c r="H120" s="27" t="s">
        <v>311</v>
      </c>
      <c r="I120" s="28" t="s">
        <v>312</v>
      </c>
      <c r="J120" s="54" t="s">
        <v>338</v>
      </c>
      <c r="K120" s="54" t="s">
        <v>337</v>
      </c>
    </row>
    <row r="121" spans="1:11" ht="21" customHeight="1">
      <c r="A121" s="5">
        <v>117</v>
      </c>
      <c r="B121" s="6">
        <v>43332</v>
      </c>
      <c r="C121" s="16" t="s">
        <v>112</v>
      </c>
      <c r="D121" s="17"/>
      <c r="E121" s="17">
        <v>150000</v>
      </c>
      <c r="F121" s="17">
        <f t="shared" si="1"/>
        <v>25496873</v>
      </c>
      <c r="G121" s="28" t="s">
        <v>183</v>
      </c>
      <c r="H121" s="27" t="s">
        <v>156</v>
      </c>
      <c r="I121" s="28" t="s">
        <v>318</v>
      </c>
      <c r="J121" s="54" t="s">
        <v>335</v>
      </c>
      <c r="K121" s="54" t="s">
        <v>336</v>
      </c>
    </row>
    <row r="122" spans="1:11" ht="21" customHeight="1">
      <c r="A122" s="5">
        <v>118</v>
      </c>
      <c r="B122" s="6">
        <v>43332</v>
      </c>
      <c r="C122" s="16" t="s">
        <v>209</v>
      </c>
      <c r="D122" s="17"/>
      <c r="E122" s="17">
        <v>500</v>
      </c>
      <c r="F122" s="17">
        <f t="shared" si="1"/>
        <v>25496373</v>
      </c>
      <c r="G122" s="28" t="s">
        <v>183</v>
      </c>
      <c r="H122" s="27" t="s">
        <v>156</v>
      </c>
      <c r="I122" s="28" t="s">
        <v>315</v>
      </c>
      <c r="J122" s="54" t="s">
        <v>186</v>
      </c>
      <c r="K122" s="54" t="s">
        <v>337</v>
      </c>
    </row>
    <row r="123" spans="1:11" ht="21" customHeight="1">
      <c r="A123" s="5">
        <v>119</v>
      </c>
      <c r="B123" s="6">
        <v>43335</v>
      </c>
      <c r="C123" s="16" t="s">
        <v>113</v>
      </c>
      <c r="D123" s="17">
        <v>6000000</v>
      </c>
      <c r="E123" s="17"/>
      <c r="F123" s="17">
        <f t="shared" si="1"/>
        <v>31496373</v>
      </c>
      <c r="G123" s="28" t="s">
        <v>183</v>
      </c>
      <c r="H123" s="27" t="s">
        <v>163</v>
      </c>
      <c r="I123" s="28" t="s">
        <v>348</v>
      </c>
      <c r="J123" s="54" t="s">
        <v>339</v>
      </c>
      <c r="K123" s="54" t="s">
        <v>339</v>
      </c>
    </row>
    <row r="124" spans="1:11" ht="21" customHeight="1">
      <c r="A124" s="5">
        <v>120</v>
      </c>
      <c r="B124" s="6">
        <v>43336</v>
      </c>
      <c r="C124" s="16" t="s">
        <v>114</v>
      </c>
      <c r="D124" s="17"/>
      <c r="E124" s="17">
        <v>746400</v>
      </c>
      <c r="F124" s="17">
        <f t="shared" si="1"/>
        <v>30749973</v>
      </c>
      <c r="G124" s="28" t="s">
        <v>183</v>
      </c>
      <c r="H124" s="27" t="s">
        <v>154</v>
      </c>
      <c r="I124" s="28" t="s">
        <v>190</v>
      </c>
      <c r="J124" s="54" t="s">
        <v>338</v>
      </c>
      <c r="K124" s="54" t="s">
        <v>337</v>
      </c>
    </row>
    <row r="125" spans="1:11" ht="21" customHeight="1">
      <c r="A125" s="5">
        <v>121</v>
      </c>
      <c r="B125" s="6">
        <v>43336</v>
      </c>
      <c r="C125" s="16" t="s">
        <v>115</v>
      </c>
      <c r="D125" s="17"/>
      <c r="E125" s="17">
        <v>659540</v>
      </c>
      <c r="F125" s="17">
        <f t="shared" si="1"/>
        <v>30090433</v>
      </c>
      <c r="G125" s="28" t="s">
        <v>183</v>
      </c>
      <c r="H125" s="27" t="s">
        <v>156</v>
      </c>
      <c r="I125" s="28" t="s">
        <v>190</v>
      </c>
      <c r="J125" s="54" t="s">
        <v>338</v>
      </c>
      <c r="K125" s="54" t="s">
        <v>337</v>
      </c>
    </row>
    <row r="126" spans="1:11" ht="21" customHeight="1">
      <c r="A126" s="5">
        <v>122</v>
      </c>
      <c r="B126" s="6">
        <v>43339</v>
      </c>
      <c r="C126" s="16" t="s">
        <v>210</v>
      </c>
      <c r="D126" s="17"/>
      <c r="E126" s="17">
        <v>13790</v>
      </c>
      <c r="F126" s="17">
        <f t="shared" si="1"/>
        <v>30076643</v>
      </c>
      <c r="G126" s="28" t="s">
        <v>183</v>
      </c>
      <c r="H126" s="27" t="s">
        <v>155</v>
      </c>
      <c r="I126" s="28" t="s">
        <v>317</v>
      </c>
      <c r="J126" s="54" t="s">
        <v>186</v>
      </c>
      <c r="K126" s="54" t="s">
        <v>337</v>
      </c>
    </row>
    <row r="127" spans="1:11" ht="21" customHeight="1">
      <c r="A127" s="5">
        <v>123</v>
      </c>
      <c r="B127" s="6">
        <v>43342</v>
      </c>
      <c r="C127" s="16" t="s">
        <v>211</v>
      </c>
      <c r="D127" s="17"/>
      <c r="E127" s="17">
        <v>55000</v>
      </c>
      <c r="F127" s="17">
        <f t="shared" si="1"/>
        <v>30021643</v>
      </c>
      <c r="G127" s="28" t="s">
        <v>183</v>
      </c>
      <c r="H127" s="27" t="s">
        <v>157</v>
      </c>
      <c r="I127" s="28" t="s">
        <v>315</v>
      </c>
      <c r="J127" s="54" t="s">
        <v>186</v>
      </c>
      <c r="K127" s="54" t="s">
        <v>337</v>
      </c>
    </row>
    <row r="128" spans="1:11" ht="21" customHeight="1">
      <c r="A128" s="5">
        <v>124</v>
      </c>
      <c r="B128" s="6">
        <v>43353</v>
      </c>
      <c r="C128" s="16" t="s">
        <v>116</v>
      </c>
      <c r="D128" s="17"/>
      <c r="E128" s="17">
        <v>7030</v>
      </c>
      <c r="F128" s="17">
        <f t="shared" si="1"/>
        <v>30014613</v>
      </c>
      <c r="G128" s="28" t="s">
        <v>183</v>
      </c>
      <c r="H128" s="27" t="s">
        <v>153</v>
      </c>
      <c r="I128" s="28" t="s">
        <v>312</v>
      </c>
      <c r="J128" s="54" t="s">
        <v>338</v>
      </c>
      <c r="K128" s="54" t="s">
        <v>337</v>
      </c>
    </row>
    <row r="129" spans="1:11" ht="21" customHeight="1">
      <c r="A129" s="5">
        <v>125</v>
      </c>
      <c r="B129" s="6">
        <v>43353</v>
      </c>
      <c r="C129" s="16" t="s">
        <v>117</v>
      </c>
      <c r="D129" s="17"/>
      <c r="E129" s="17">
        <v>12150</v>
      </c>
      <c r="F129" s="17">
        <f t="shared" si="1"/>
        <v>30002463</v>
      </c>
      <c r="G129" s="28" t="s">
        <v>183</v>
      </c>
      <c r="H129" s="27" t="s">
        <v>153</v>
      </c>
      <c r="I129" s="28" t="s">
        <v>312</v>
      </c>
      <c r="J129" s="54" t="s">
        <v>338</v>
      </c>
      <c r="K129" s="54" t="s">
        <v>337</v>
      </c>
    </row>
    <row r="130" spans="1:11" ht="21" customHeight="1">
      <c r="A130" s="5">
        <v>126</v>
      </c>
      <c r="B130" s="6">
        <v>43353</v>
      </c>
      <c r="C130" s="16" t="s">
        <v>118</v>
      </c>
      <c r="D130" s="17"/>
      <c r="E130" s="17">
        <v>107200</v>
      </c>
      <c r="F130" s="17">
        <f t="shared" si="1"/>
        <v>29895263</v>
      </c>
      <c r="G130" s="28" t="s">
        <v>183</v>
      </c>
      <c r="H130" s="27" t="s">
        <v>153</v>
      </c>
      <c r="I130" s="28" t="s">
        <v>312</v>
      </c>
      <c r="J130" s="54" t="s">
        <v>338</v>
      </c>
      <c r="K130" s="54" t="s">
        <v>337</v>
      </c>
    </row>
    <row r="131" spans="1:11" ht="21" customHeight="1">
      <c r="A131" s="5">
        <v>127</v>
      </c>
      <c r="B131" s="6">
        <v>43353</v>
      </c>
      <c r="C131" s="16" t="s">
        <v>119</v>
      </c>
      <c r="D131" s="17"/>
      <c r="E131" s="17">
        <v>70800</v>
      </c>
      <c r="F131" s="17">
        <f t="shared" si="1"/>
        <v>29824463</v>
      </c>
      <c r="G131" s="28" t="s">
        <v>183</v>
      </c>
      <c r="H131" s="27" t="s">
        <v>153</v>
      </c>
      <c r="I131" s="28" t="s">
        <v>312</v>
      </c>
      <c r="J131" s="54" t="s">
        <v>338</v>
      </c>
      <c r="K131" s="54" t="s">
        <v>337</v>
      </c>
    </row>
    <row r="132" spans="1:11" ht="21" customHeight="1">
      <c r="A132" s="5">
        <v>128</v>
      </c>
      <c r="B132" s="6">
        <v>43370</v>
      </c>
      <c r="C132" s="16" t="s">
        <v>212</v>
      </c>
      <c r="D132" s="17"/>
      <c r="E132" s="17">
        <v>15720</v>
      </c>
      <c r="F132" s="17">
        <f t="shared" si="1"/>
        <v>29808743</v>
      </c>
      <c r="G132" s="28" t="s">
        <v>183</v>
      </c>
      <c r="H132" s="27" t="s">
        <v>155</v>
      </c>
      <c r="I132" s="28" t="s">
        <v>317</v>
      </c>
      <c r="J132" s="54" t="s">
        <v>186</v>
      </c>
      <c r="K132" s="54" t="s">
        <v>337</v>
      </c>
    </row>
    <row r="133" spans="1:11" ht="21" customHeight="1">
      <c r="A133" s="5">
        <v>129</v>
      </c>
      <c r="B133" s="6">
        <v>43370</v>
      </c>
      <c r="C133" s="16" t="s">
        <v>120</v>
      </c>
      <c r="D133" s="17">
        <v>200000</v>
      </c>
      <c r="E133" s="17"/>
      <c r="F133" s="17">
        <f t="shared" si="1"/>
        <v>30008743</v>
      </c>
      <c r="G133" s="28" t="s">
        <v>183</v>
      </c>
      <c r="H133" s="27" t="s">
        <v>162</v>
      </c>
      <c r="I133" s="28" t="s">
        <v>324</v>
      </c>
      <c r="J133" s="54" t="s">
        <v>340</v>
      </c>
      <c r="K133" s="54" t="s">
        <v>340</v>
      </c>
    </row>
    <row r="134" spans="1:11" ht="21" customHeight="1">
      <c r="A134" s="5">
        <v>130</v>
      </c>
      <c r="B134" s="6">
        <v>43370</v>
      </c>
      <c r="C134" s="16" t="s">
        <v>121</v>
      </c>
      <c r="D134" s="17"/>
      <c r="E134" s="17">
        <v>660040</v>
      </c>
      <c r="F134" s="17">
        <f t="shared" si="1"/>
        <v>29348703</v>
      </c>
      <c r="G134" s="28" t="s">
        <v>183</v>
      </c>
      <c r="H134" s="27" t="s">
        <v>169</v>
      </c>
      <c r="I134" s="28" t="s">
        <v>190</v>
      </c>
      <c r="J134" s="54" t="s">
        <v>338</v>
      </c>
      <c r="K134" s="54" t="s">
        <v>337</v>
      </c>
    </row>
    <row r="135" spans="1:11" ht="21" customHeight="1">
      <c r="A135" s="5">
        <v>131</v>
      </c>
      <c r="B135" s="6">
        <v>43370</v>
      </c>
      <c r="C135" s="16" t="s">
        <v>122</v>
      </c>
      <c r="D135" s="17"/>
      <c r="E135" s="17">
        <v>746400</v>
      </c>
      <c r="F135" s="17">
        <f t="shared" ref="F135:F198" si="3">F134+D135-E135</f>
        <v>28602303</v>
      </c>
      <c r="G135" s="28" t="s">
        <v>183</v>
      </c>
      <c r="H135" s="27" t="s">
        <v>154</v>
      </c>
      <c r="I135" s="28" t="s">
        <v>205</v>
      </c>
      <c r="J135" s="54" t="s">
        <v>338</v>
      </c>
      <c r="K135" s="54" t="s">
        <v>337</v>
      </c>
    </row>
    <row r="136" spans="1:11" ht="21" customHeight="1">
      <c r="A136" s="5">
        <v>132</v>
      </c>
      <c r="B136" s="6">
        <v>43373</v>
      </c>
      <c r="C136" s="16" t="s">
        <v>123</v>
      </c>
      <c r="D136" s="17">
        <v>183400</v>
      </c>
      <c r="E136" s="17"/>
      <c r="F136" s="17">
        <f t="shared" si="3"/>
        <v>28785703</v>
      </c>
      <c r="G136" s="28" t="s">
        <v>183</v>
      </c>
      <c r="H136" s="27" t="s">
        <v>170</v>
      </c>
      <c r="I136" s="28" t="s">
        <v>324</v>
      </c>
      <c r="J136" s="54" t="s">
        <v>340</v>
      </c>
      <c r="K136" s="54" t="s">
        <v>340</v>
      </c>
    </row>
    <row r="137" spans="1:11" ht="21" customHeight="1">
      <c r="A137" s="5">
        <v>133</v>
      </c>
      <c r="B137" s="6">
        <v>43374</v>
      </c>
      <c r="C137" s="16" t="s">
        <v>216</v>
      </c>
      <c r="D137" s="17"/>
      <c r="E137" s="17">
        <v>55000</v>
      </c>
      <c r="F137" s="17">
        <f t="shared" si="3"/>
        <v>28730703</v>
      </c>
      <c r="G137" s="28" t="s">
        <v>183</v>
      </c>
      <c r="H137" s="27" t="s">
        <v>157</v>
      </c>
      <c r="I137" s="28" t="s">
        <v>315</v>
      </c>
      <c r="J137" s="54" t="s">
        <v>186</v>
      </c>
      <c r="K137" s="54" t="s">
        <v>337</v>
      </c>
    </row>
    <row r="138" spans="1:11" ht="21" customHeight="1">
      <c r="A138" s="5">
        <v>134</v>
      </c>
      <c r="B138" s="6">
        <v>43374</v>
      </c>
      <c r="C138" s="16" t="s">
        <v>373</v>
      </c>
      <c r="D138" s="17"/>
      <c r="E138" s="17">
        <v>2720</v>
      </c>
      <c r="F138" s="17">
        <f t="shared" si="3"/>
        <v>28727983</v>
      </c>
      <c r="G138" s="28" t="s">
        <v>183</v>
      </c>
      <c r="H138" s="27" t="s">
        <v>359</v>
      </c>
      <c r="I138" s="28" t="s">
        <v>317</v>
      </c>
      <c r="J138" s="81" t="s">
        <v>186</v>
      </c>
      <c r="K138" s="54" t="s">
        <v>337</v>
      </c>
    </row>
    <row r="139" spans="1:11" ht="21" customHeight="1">
      <c r="A139" s="5">
        <v>135</v>
      </c>
      <c r="B139" s="6">
        <v>43374</v>
      </c>
      <c r="C139" s="16" t="s">
        <v>373</v>
      </c>
      <c r="D139" s="17"/>
      <c r="E139" s="17">
        <v>2720</v>
      </c>
      <c r="F139" s="17">
        <f t="shared" si="3"/>
        <v>28725263</v>
      </c>
      <c r="G139" s="28" t="s">
        <v>183</v>
      </c>
      <c r="H139" s="27" t="s">
        <v>359</v>
      </c>
      <c r="I139" s="28" t="s">
        <v>314</v>
      </c>
      <c r="J139" s="81" t="s">
        <v>186</v>
      </c>
      <c r="K139" s="54" t="s">
        <v>337</v>
      </c>
    </row>
    <row r="140" spans="1:11" ht="21" customHeight="1">
      <c r="A140" s="5">
        <v>136</v>
      </c>
      <c r="B140" s="6">
        <v>43374</v>
      </c>
      <c r="C140" s="16" t="s">
        <v>374</v>
      </c>
      <c r="D140" s="17"/>
      <c r="E140" s="17">
        <v>2720</v>
      </c>
      <c r="F140" s="17">
        <f t="shared" si="3"/>
        <v>28722543</v>
      </c>
      <c r="G140" s="28" t="s">
        <v>183</v>
      </c>
      <c r="H140" s="27" t="s">
        <v>359</v>
      </c>
      <c r="I140" s="28" t="s">
        <v>314</v>
      </c>
      <c r="J140" s="81" t="s">
        <v>186</v>
      </c>
      <c r="K140" s="54" t="s">
        <v>337</v>
      </c>
    </row>
    <row r="141" spans="1:11" ht="21" customHeight="1">
      <c r="A141" s="5">
        <v>137</v>
      </c>
      <c r="B141" s="6">
        <v>43375</v>
      </c>
      <c r="C141" s="16" t="s">
        <v>124</v>
      </c>
      <c r="D141" s="17">
        <v>200000</v>
      </c>
      <c r="E141" s="17"/>
      <c r="F141" s="17">
        <f t="shared" si="3"/>
        <v>28922543</v>
      </c>
      <c r="G141" s="28" t="s">
        <v>183</v>
      </c>
      <c r="H141" s="27" t="s">
        <v>158</v>
      </c>
      <c r="I141" s="28" t="s">
        <v>244</v>
      </c>
      <c r="J141" s="54" t="s">
        <v>340</v>
      </c>
      <c r="K141" s="54" t="s">
        <v>340</v>
      </c>
    </row>
    <row r="142" spans="1:11" ht="21" customHeight="1">
      <c r="A142" s="5">
        <v>138</v>
      </c>
      <c r="B142" s="6">
        <v>43375</v>
      </c>
      <c r="C142" s="16" t="s">
        <v>125</v>
      </c>
      <c r="D142" s="17">
        <v>183400</v>
      </c>
      <c r="E142" s="17"/>
      <c r="F142" s="17">
        <f t="shared" si="3"/>
        <v>29105943</v>
      </c>
      <c r="G142" s="28" t="s">
        <v>183</v>
      </c>
      <c r="H142" s="27" t="s">
        <v>158</v>
      </c>
      <c r="I142" s="28" t="s">
        <v>244</v>
      </c>
      <c r="J142" s="54" t="s">
        <v>340</v>
      </c>
      <c r="K142" s="54" t="s">
        <v>340</v>
      </c>
    </row>
    <row r="143" spans="1:11" ht="21" customHeight="1">
      <c r="A143" s="5">
        <v>139</v>
      </c>
      <c r="B143" s="6">
        <v>43376</v>
      </c>
      <c r="C143" s="16" t="s">
        <v>126</v>
      </c>
      <c r="D143" s="17">
        <v>400000</v>
      </c>
      <c r="E143" s="17"/>
      <c r="F143" s="17">
        <f t="shared" si="3"/>
        <v>29505943</v>
      </c>
      <c r="G143" s="28" t="s">
        <v>183</v>
      </c>
      <c r="H143" s="27" t="s">
        <v>158</v>
      </c>
      <c r="I143" s="28" t="s">
        <v>244</v>
      </c>
      <c r="J143" s="54" t="s">
        <v>340</v>
      </c>
      <c r="K143" s="54" t="s">
        <v>340</v>
      </c>
    </row>
    <row r="144" spans="1:11" ht="21" customHeight="1">
      <c r="A144" s="5">
        <v>140</v>
      </c>
      <c r="B144" s="6">
        <v>43377</v>
      </c>
      <c r="C144" s="16" t="s">
        <v>127</v>
      </c>
      <c r="D144" s="17">
        <v>200000</v>
      </c>
      <c r="E144" s="17"/>
      <c r="F144" s="17">
        <f t="shared" si="3"/>
        <v>29705943</v>
      </c>
      <c r="G144" s="28" t="s">
        <v>183</v>
      </c>
      <c r="H144" s="27" t="s">
        <v>154</v>
      </c>
      <c r="I144" s="28" t="s">
        <v>244</v>
      </c>
      <c r="J144" s="54" t="s">
        <v>340</v>
      </c>
      <c r="K144" s="54" t="s">
        <v>340</v>
      </c>
    </row>
    <row r="145" spans="1:11" ht="21" customHeight="1">
      <c r="A145" s="5">
        <v>141</v>
      </c>
      <c r="B145" s="6">
        <v>43377</v>
      </c>
      <c r="C145" s="16" t="s">
        <v>128</v>
      </c>
      <c r="D145" s="17">
        <v>200000</v>
      </c>
      <c r="E145" s="17"/>
      <c r="F145" s="17">
        <f t="shared" si="3"/>
        <v>29905943</v>
      </c>
      <c r="G145" s="28" t="s">
        <v>183</v>
      </c>
      <c r="H145" s="27" t="s">
        <v>154</v>
      </c>
      <c r="I145" s="28" t="s">
        <v>244</v>
      </c>
      <c r="J145" s="54" t="s">
        <v>340</v>
      </c>
      <c r="K145" s="54" t="s">
        <v>340</v>
      </c>
    </row>
    <row r="146" spans="1:11" ht="21" customHeight="1">
      <c r="A146" s="5">
        <v>142</v>
      </c>
      <c r="B146" s="6">
        <v>43377</v>
      </c>
      <c r="C146" s="16" t="s">
        <v>129</v>
      </c>
      <c r="D146" s="17">
        <v>200000</v>
      </c>
      <c r="E146" s="17"/>
      <c r="F146" s="17">
        <f t="shared" si="3"/>
        <v>30105943</v>
      </c>
      <c r="G146" s="28" t="s">
        <v>183</v>
      </c>
      <c r="H146" s="27" t="s">
        <v>160</v>
      </c>
      <c r="I146" s="28" t="s">
        <v>244</v>
      </c>
      <c r="J146" s="54" t="s">
        <v>340</v>
      </c>
      <c r="K146" s="54" t="s">
        <v>340</v>
      </c>
    </row>
    <row r="147" spans="1:11" ht="21" customHeight="1">
      <c r="A147" s="5">
        <v>143</v>
      </c>
      <c r="B147" s="15">
        <v>43377</v>
      </c>
      <c r="C147" s="16" t="s">
        <v>180</v>
      </c>
      <c r="D147" s="17">
        <v>1320000</v>
      </c>
      <c r="E147" s="17"/>
      <c r="F147" s="17">
        <f t="shared" si="3"/>
        <v>31425943</v>
      </c>
      <c r="G147" s="28" t="s">
        <v>181</v>
      </c>
      <c r="H147" s="27"/>
      <c r="I147" s="28" t="s">
        <v>325</v>
      </c>
      <c r="J147" s="54" t="s">
        <v>340</v>
      </c>
      <c r="K147" s="54" t="s">
        <v>340</v>
      </c>
    </row>
    <row r="148" spans="1:11" ht="21" customHeight="1">
      <c r="A148" s="5">
        <v>144</v>
      </c>
      <c r="B148" s="6">
        <v>43378</v>
      </c>
      <c r="C148" s="16" t="s">
        <v>48</v>
      </c>
      <c r="D148" s="17">
        <v>183400</v>
      </c>
      <c r="E148" s="17"/>
      <c r="F148" s="17">
        <f t="shared" si="3"/>
        <v>31609343</v>
      </c>
      <c r="G148" s="28" t="s">
        <v>183</v>
      </c>
      <c r="H148" s="27" t="s">
        <v>154</v>
      </c>
      <c r="I148" s="28" t="s">
        <v>324</v>
      </c>
      <c r="J148" s="54" t="s">
        <v>340</v>
      </c>
      <c r="K148" s="54" t="s">
        <v>340</v>
      </c>
    </row>
    <row r="149" spans="1:11" ht="21" customHeight="1">
      <c r="A149" s="5">
        <v>145</v>
      </c>
      <c r="B149" s="6">
        <v>43378</v>
      </c>
      <c r="C149" s="16" t="s">
        <v>130</v>
      </c>
      <c r="D149" s="17">
        <v>166800</v>
      </c>
      <c r="E149" s="17"/>
      <c r="F149" s="17">
        <f t="shared" si="3"/>
        <v>31776143</v>
      </c>
      <c r="G149" s="28" t="s">
        <v>183</v>
      </c>
      <c r="H149" s="27" t="s">
        <v>162</v>
      </c>
      <c r="I149" s="28" t="s">
        <v>324</v>
      </c>
      <c r="J149" s="54" t="s">
        <v>340</v>
      </c>
      <c r="K149" s="54" t="s">
        <v>340</v>
      </c>
    </row>
    <row r="150" spans="1:11" ht="21" customHeight="1">
      <c r="A150" s="5">
        <v>146</v>
      </c>
      <c r="B150" s="6">
        <v>43378</v>
      </c>
      <c r="C150" s="16" t="s">
        <v>131</v>
      </c>
      <c r="D150" s="17">
        <v>200000</v>
      </c>
      <c r="E150" s="17"/>
      <c r="F150" s="17">
        <f t="shared" si="3"/>
        <v>31976143</v>
      </c>
      <c r="G150" s="28" t="s">
        <v>183</v>
      </c>
      <c r="H150" s="27" t="s">
        <v>171</v>
      </c>
      <c r="I150" s="28" t="s">
        <v>324</v>
      </c>
      <c r="J150" s="54" t="s">
        <v>340</v>
      </c>
      <c r="K150" s="54" t="s">
        <v>340</v>
      </c>
    </row>
    <row r="151" spans="1:11" ht="21" customHeight="1">
      <c r="A151" s="5">
        <v>147</v>
      </c>
      <c r="B151" s="6">
        <v>43378</v>
      </c>
      <c r="C151" s="16" t="s">
        <v>132</v>
      </c>
      <c r="D151" s="17">
        <v>200000</v>
      </c>
      <c r="E151" s="17"/>
      <c r="F151" s="17">
        <f t="shared" si="3"/>
        <v>32176143</v>
      </c>
      <c r="G151" s="28" t="s">
        <v>183</v>
      </c>
      <c r="H151" s="27" t="s">
        <v>162</v>
      </c>
      <c r="I151" s="28" t="s">
        <v>324</v>
      </c>
      <c r="J151" s="54" t="s">
        <v>340</v>
      </c>
      <c r="K151" s="54" t="s">
        <v>340</v>
      </c>
    </row>
    <row r="152" spans="1:11" ht="21" customHeight="1">
      <c r="A152" s="5">
        <v>148</v>
      </c>
      <c r="B152" s="6">
        <v>43383</v>
      </c>
      <c r="C152" s="16" t="s">
        <v>133</v>
      </c>
      <c r="D152" s="17"/>
      <c r="E152" s="17">
        <v>107200</v>
      </c>
      <c r="F152" s="17">
        <f t="shared" si="3"/>
        <v>32068943</v>
      </c>
      <c r="G152" s="28" t="s">
        <v>183</v>
      </c>
      <c r="H152" s="27" t="s">
        <v>153</v>
      </c>
      <c r="I152" s="28" t="s">
        <v>312</v>
      </c>
      <c r="J152" s="54" t="s">
        <v>338</v>
      </c>
      <c r="K152" s="54" t="s">
        <v>337</v>
      </c>
    </row>
    <row r="153" spans="1:11" ht="21" customHeight="1">
      <c r="A153" s="5">
        <v>149</v>
      </c>
      <c r="B153" s="6">
        <v>43383</v>
      </c>
      <c r="C153" s="16" t="s">
        <v>134</v>
      </c>
      <c r="D153" s="17"/>
      <c r="E153" s="17">
        <v>71800</v>
      </c>
      <c r="F153" s="17">
        <f t="shared" si="3"/>
        <v>31997143</v>
      </c>
      <c r="G153" s="28" t="s">
        <v>183</v>
      </c>
      <c r="H153" s="27" t="s">
        <v>153</v>
      </c>
      <c r="I153" s="28" t="s">
        <v>312</v>
      </c>
      <c r="J153" s="54" t="s">
        <v>338</v>
      </c>
      <c r="K153" s="54" t="s">
        <v>337</v>
      </c>
    </row>
    <row r="154" spans="1:11" ht="21" customHeight="1">
      <c r="A154" s="5">
        <v>150</v>
      </c>
      <c r="B154" s="6">
        <v>43383</v>
      </c>
      <c r="C154" s="16" t="s">
        <v>135</v>
      </c>
      <c r="D154" s="17"/>
      <c r="E154" s="17">
        <v>7030</v>
      </c>
      <c r="F154" s="17">
        <f t="shared" si="3"/>
        <v>31990113</v>
      </c>
      <c r="G154" s="28" t="s">
        <v>183</v>
      </c>
      <c r="H154" s="27" t="s">
        <v>153</v>
      </c>
      <c r="I154" s="28" t="s">
        <v>312</v>
      </c>
      <c r="J154" s="54" t="s">
        <v>338</v>
      </c>
      <c r="K154" s="54" t="s">
        <v>337</v>
      </c>
    </row>
    <row r="155" spans="1:11" ht="21" customHeight="1">
      <c r="A155" s="5">
        <v>151</v>
      </c>
      <c r="B155" s="6">
        <v>43383</v>
      </c>
      <c r="C155" s="16" t="s">
        <v>213</v>
      </c>
      <c r="D155" s="17"/>
      <c r="E155" s="17">
        <v>2400000</v>
      </c>
      <c r="F155" s="17">
        <f t="shared" si="3"/>
        <v>29590113</v>
      </c>
      <c r="G155" s="28" t="s">
        <v>183</v>
      </c>
      <c r="H155" s="27" t="s">
        <v>169</v>
      </c>
      <c r="I155" s="28" t="s">
        <v>318</v>
      </c>
      <c r="J155" s="54" t="s">
        <v>335</v>
      </c>
      <c r="K155" s="54" t="s">
        <v>336</v>
      </c>
    </row>
    <row r="156" spans="1:11" ht="21" customHeight="1">
      <c r="A156" s="5">
        <v>152</v>
      </c>
      <c r="B156" s="6">
        <v>43383</v>
      </c>
      <c r="C156" s="16" t="s">
        <v>199</v>
      </c>
      <c r="D156" s="17"/>
      <c r="E156" s="17">
        <v>500</v>
      </c>
      <c r="F156" s="17">
        <f t="shared" si="3"/>
        <v>29589613</v>
      </c>
      <c r="G156" s="28" t="s">
        <v>183</v>
      </c>
      <c r="H156" s="27" t="s">
        <v>169</v>
      </c>
      <c r="I156" s="28" t="s">
        <v>315</v>
      </c>
      <c r="J156" s="54" t="s">
        <v>186</v>
      </c>
      <c r="K156" s="54" t="s">
        <v>337</v>
      </c>
    </row>
    <row r="157" spans="1:11" ht="21" customHeight="1">
      <c r="A157" s="5">
        <v>153</v>
      </c>
      <c r="B157" s="15">
        <v>43388</v>
      </c>
      <c r="C157" s="16" t="s">
        <v>179</v>
      </c>
      <c r="D157" s="17"/>
      <c r="E157" s="17">
        <v>960000</v>
      </c>
      <c r="F157" s="17">
        <f t="shared" si="3"/>
        <v>28629613</v>
      </c>
      <c r="G157" s="28" t="s">
        <v>181</v>
      </c>
      <c r="H157" s="27"/>
      <c r="I157" s="28" t="s">
        <v>326</v>
      </c>
      <c r="J157" s="54" t="s">
        <v>346</v>
      </c>
      <c r="K157" s="54" t="s">
        <v>336</v>
      </c>
    </row>
    <row r="158" spans="1:11" ht="21" customHeight="1">
      <c r="A158" s="5">
        <v>154</v>
      </c>
      <c r="B158" s="6">
        <v>43395</v>
      </c>
      <c r="C158" s="16" t="s">
        <v>136</v>
      </c>
      <c r="D158" s="17">
        <v>100000</v>
      </c>
      <c r="E158" s="17"/>
      <c r="F158" s="17">
        <f t="shared" si="3"/>
        <v>28729613</v>
      </c>
      <c r="G158" s="28" t="s">
        <v>183</v>
      </c>
      <c r="H158" s="27" t="s">
        <v>164</v>
      </c>
      <c r="I158" s="28" t="s">
        <v>193</v>
      </c>
      <c r="J158" s="54" t="s">
        <v>340</v>
      </c>
      <c r="K158" s="54" t="s">
        <v>340</v>
      </c>
    </row>
    <row r="159" spans="1:11" ht="21" customHeight="1">
      <c r="A159" s="5">
        <v>155</v>
      </c>
      <c r="B159" s="6">
        <v>43397</v>
      </c>
      <c r="C159" s="16" t="s">
        <v>137</v>
      </c>
      <c r="D159" s="17"/>
      <c r="E159" s="17">
        <v>660540</v>
      </c>
      <c r="F159" s="17">
        <f t="shared" si="3"/>
        <v>28069073</v>
      </c>
      <c r="G159" s="28" t="s">
        <v>183</v>
      </c>
      <c r="H159" s="27" t="s">
        <v>172</v>
      </c>
      <c r="I159" s="28" t="s">
        <v>190</v>
      </c>
      <c r="J159" s="54" t="s">
        <v>338</v>
      </c>
      <c r="K159" s="54" t="s">
        <v>337</v>
      </c>
    </row>
    <row r="160" spans="1:11" ht="21" customHeight="1">
      <c r="A160" s="5">
        <v>156</v>
      </c>
      <c r="B160" s="6">
        <v>43397</v>
      </c>
      <c r="C160" s="16" t="s">
        <v>138</v>
      </c>
      <c r="D160" s="17"/>
      <c r="E160" s="17">
        <v>746400</v>
      </c>
      <c r="F160" s="17">
        <f t="shared" si="3"/>
        <v>27322673</v>
      </c>
      <c r="G160" s="28" t="s">
        <v>183</v>
      </c>
      <c r="H160" s="27" t="s">
        <v>173</v>
      </c>
      <c r="I160" s="28" t="s">
        <v>190</v>
      </c>
      <c r="J160" s="54" t="s">
        <v>338</v>
      </c>
      <c r="K160" s="54" t="s">
        <v>337</v>
      </c>
    </row>
    <row r="161" spans="1:11" ht="21" customHeight="1">
      <c r="A161" s="5">
        <v>157</v>
      </c>
      <c r="B161" s="6">
        <v>43398</v>
      </c>
      <c r="C161" s="16" t="s">
        <v>214</v>
      </c>
      <c r="D161" s="17"/>
      <c r="E161" s="17">
        <v>22300</v>
      </c>
      <c r="F161" s="17">
        <f t="shared" si="3"/>
        <v>27300373</v>
      </c>
      <c r="G161" s="28" t="s">
        <v>183</v>
      </c>
      <c r="H161" s="27" t="s">
        <v>155</v>
      </c>
      <c r="I161" s="28" t="s">
        <v>317</v>
      </c>
      <c r="J161" s="54" t="s">
        <v>186</v>
      </c>
      <c r="K161" s="54" t="s">
        <v>337</v>
      </c>
    </row>
    <row r="162" spans="1:11" ht="21" customHeight="1">
      <c r="A162" s="5">
        <v>158</v>
      </c>
      <c r="B162" s="6">
        <v>43403</v>
      </c>
      <c r="C162" s="16" t="s">
        <v>215</v>
      </c>
      <c r="D162" s="17"/>
      <c r="E162" s="17">
        <v>55000</v>
      </c>
      <c r="F162" s="17">
        <f t="shared" si="3"/>
        <v>27245373</v>
      </c>
      <c r="G162" s="28" t="s">
        <v>183</v>
      </c>
      <c r="H162" s="27" t="s">
        <v>157</v>
      </c>
      <c r="I162" s="28" t="s">
        <v>327</v>
      </c>
      <c r="J162" s="54" t="s">
        <v>186</v>
      </c>
      <c r="K162" s="54" t="s">
        <v>337</v>
      </c>
    </row>
    <row r="163" spans="1:11" ht="21" customHeight="1">
      <c r="A163" s="5">
        <v>159</v>
      </c>
      <c r="B163" s="6">
        <v>43405</v>
      </c>
      <c r="C163" s="16" t="s">
        <v>378</v>
      </c>
      <c r="D163" s="17"/>
      <c r="E163" s="17">
        <v>2840</v>
      </c>
      <c r="F163" s="17">
        <f t="shared" si="3"/>
        <v>27242533</v>
      </c>
      <c r="G163" s="28" t="s">
        <v>183</v>
      </c>
      <c r="H163" s="27" t="s">
        <v>369</v>
      </c>
      <c r="I163" s="28" t="s">
        <v>314</v>
      </c>
      <c r="J163" s="81" t="s">
        <v>186</v>
      </c>
      <c r="K163" s="54" t="s">
        <v>337</v>
      </c>
    </row>
    <row r="164" spans="1:11" ht="21" customHeight="1">
      <c r="A164" s="5">
        <v>160</v>
      </c>
      <c r="B164" s="6">
        <v>43405</v>
      </c>
      <c r="C164" s="16" t="s">
        <v>366</v>
      </c>
      <c r="D164" s="17"/>
      <c r="E164" s="17">
        <v>41400</v>
      </c>
      <c r="F164" s="17">
        <f t="shared" si="3"/>
        <v>27201133</v>
      </c>
      <c r="G164" s="28" t="s">
        <v>183</v>
      </c>
      <c r="H164" s="27" t="s">
        <v>370</v>
      </c>
      <c r="I164" s="28" t="s">
        <v>315</v>
      </c>
      <c r="J164" s="81" t="s">
        <v>186</v>
      </c>
      <c r="K164" s="54" t="s">
        <v>337</v>
      </c>
    </row>
    <row r="165" spans="1:11" ht="21" customHeight="1">
      <c r="A165" s="5">
        <v>161</v>
      </c>
      <c r="B165" s="6">
        <v>43405</v>
      </c>
      <c r="C165" s="16" t="s">
        <v>375</v>
      </c>
      <c r="D165" s="17"/>
      <c r="E165" s="17">
        <v>100000</v>
      </c>
      <c r="F165" s="17">
        <f t="shared" si="3"/>
        <v>27101133</v>
      </c>
      <c r="G165" s="28" t="s">
        <v>183</v>
      </c>
      <c r="H165" s="27" t="s">
        <v>371</v>
      </c>
      <c r="I165" s="28" t="s">
        <v>376</v>
      </c>
      <c r="J165" s="81" t="s">
        <v>376</v>
      </c>
      <c r="K165" s="54" t="s">
        <v>377</v>
      </c>
    </row>
    <row r="166" spans="1:11" ht="21" customHeight="1">
      <c r="A166" s="5">
        <v>162</v>
      </c>
      <c r="B166" s="6">
        <v>43416</v>
      </c>
      <c r="C166" s="16" t="s">
        <v>139</v>
      </c>
      <c r="D166" s="17"/>
      <c r="E166" s="17">
        <v>107200</v>
      </c>
      <c r="F166" s="17">
        <f t="shared" si="3"/>
        <v>26993933</v>
      </c>
      <c r="G166" s="28" t="s">
        <v>183</v>
      </c>
      <c r="H166" s="27" t="s">
        <v>153</v>
      </c>
      <c r="I166" s="28" t="s">
        <v>312</v>
      </c>
      <c r="J166" s="54" t="s">
        <v>338</v>
      </c>
      <c r="K166" s="54" t="s">
        <v>337</v>
      </c>
    </row>
    <row r="167" spans="1:11" ht="21" customHeight="1">
      <c r="A167" s="5">
        <v>163</v>
      </c>
      <c r="B167" s="6">
        <v>43416</v>
      </c>
      <c r="C167" s="16" t="s">
        <v>140</v>
      </c>
      <c r="D167" s="17"/>
      <c r="E167" s="17">
        <v>24550</v>
      </c>
      <c r="F167" s="17">
        <f t="shared" si="3"/>
        <v>26969383</v>
      </c>
      <c r="G167" s="28" t="s">
        <v>183</v>
      </c>
      <c r="H167" s="27" t="s">
        <v>153</v>
      </c>
      <c r="I167" s="28" t="s">
        <v>312</v>
      </c>
      <c r="J167" s="54" t="s">
        <v>338</v>
      </c>
      <c r="K167" s="54" t="s">
        <v>337</v>
      </c>
    </row>
    <row r="168" spans="1:11" ht="21" customHeight="1">
      <c r="A168" s="5">
        <v>164</v>
      </c>
      <c r="B168" s="6">
        <v>43416</v>
      </c>
      <c r="C168" s="16" t="s">
        <v>141</v>
      </c>
      <c r="D168" s="17"/>
      <c r="E168" s="17">
        <v>71800</v>
      </c>
      <c r="F168" s="17">
        <f t="shared" si="3"/>
        <v>26897583</v>
      </c>
      <c r="G168" s="28" t="s">
        <v>183</v>
      </c>
      <c r="H168" s="27" t="s">
        <v>153</v>
      </c>
      <c r="I168" s="28" t="s">
        <v>312</v>
      </c>
      <c r="J168" s="54" t="s">
        <v>338</v>
      </c>
      <c r="K168" s="54" t="s">
        <v>337</v>
      </c>
    </row>
    <row r="169" spans="1:11" ht="21" customHeight="1">
      <c r="A169" s="5">
        <v>165</v>
      </c>
      <c r="B169" s="6">
        <v>43416</v>
      </c>
      <c r="C169" s="16" t="s">
        <v>142</v>
      </c>
      <c r="D169" s="17"/>
      <c r="E169" s="17">
        <v>7030</v>
      </c>
      <c r="F169" s="17">
        <f t="shared" si="3"/>
        <v>26890553</v>
      </c>
      <c r="G169" s="28" t="s">
        <v>183</v>
      </c>
      <c r="H169" s="27" t="s">
        <v>153</v>
      </c>
      <c r="I169" s="28" t="s">
        <v>312</v>
      </c>
      <c r="J169" s="54" t="s">
        <v>338</v>
      </c>
      <c r="K169" s="54" t="s">
        <v>337</v>
      </c>
    </row>
    <row r="170" spans="1:11" ht="21" customHeight="1">
      <c r="A170" s="5">
        <v>166</v>
      </c>
      <c r="B170" s="6">
        <v>43419</v>
      </c>
      <c r="C170" s="16" t="s">
        <v>217</v>
      </c>
      <c r="D170" s="17"/>
      <c r="E170" s="17">
        <v>4400</v>
      </c>
      <c r="F170" s="17">
        <f t="shared" si="3"/>
        <v>26886153</v>
      </c>
      <c r="G170" s="28" t="s">
        <v>183</v>
      </c>
      <c r="H170" s="27" t="s">
        <v>174</v>
      </c>
      <c r="I170" s="28" t="s">
        <v>315</v>
      </c>
      <c r="J170" s="54" t="s">
        <v>186</v>
      </c>
      <c r="K170" s="54" t="s">
        <v>337</v>
      </c>
    </row>
    <row r="171" spans="1:11" ht="21" customHeight="1">
      <c r="A171" s="5">
        <v>167</v>
      </c>
      <c r="B171" s="15">
        <v>43419</v>
      </c>
      <c r="C171" s="16" t="s">
        <v>177</v>
      </c>
      <c r="D171" s="17"/>
      <c r="E171" s="17">
        <v>52000</v>
      </c>
      <c r="F171" s="17">
        <f t="shared" si="3"/>
        <v>26834153</v>
      </c>
      <c r="G171" s="28" t="s">
        <v>181</v>
      </c>
      <c r="H171" s="27"/>
      <c r="I171" s="28" t="s">
        <v>326</v>
      </c>
      <c r="J171" s="54" t="s">
        <v>335</v>
      </c>
      <c r="K171" s="54" t="s">
        <v>336</v>
      </c>
    </row>
    <row r="172" spans="1:11" ht="21" customHeight="1">
      <c r="A172" s="5">
        <v>168</v>
      </c>
      <c r="B172" s="15">
        <v>43419</v>
      </c>
      <c r="C172" s="16" t="s">
        <v>178</v>
      </c>
      <c r="D172" s="17"/>
      <c r="E172" s="17">
        <v>52000</v>
      </c>
      <c r="F172" s="17">
        <f t="shared" si="3"/>
        <v>26782153</v>
      </c>
      <c r="G172" s="28" t="s">
        <v>181</v>
      </c>
      <c r="H172" s="27"/>
      <c r="I172" s="28" t="s">
        <v>326</v>
      </c>
      <c r="J172" s="54" t="s">
        <v>335</v>
      </c>
      <c r="K172" s="54" t="s">
        <v>336</v>
      </c>
    </row>
    <row r="173" spans="1:11" ht="21" customHeight="1">
      <c r="A173" s="5">
        <v>169</v>
      </c>
      <c r="B173" s="6">
        <v>43427</v>
      </c>
      <c r="C173" s="16" t="s">
        <v>143</v>
      </c>
      <c r="D173" s="17"/>
      <c r="E173" s="17">
        <v>661040</v>
      </c>
      <c r="F173" s="17">
        <f t="shared" si="3"/>
        <v>26121113</v>
      </c>
      <c r="G173" s="28" t="s">
        <v>183</v>
      </c>
      <c r="H173" s="27" t="s">
        <v>169</v>
      </c>
      <c r="I173" s="28" t="s">
        <v>218</v>
      </c>
      <c r="J173" s="54" t="s">
        <v>338</v>
      </c>
      <c r="K173" s="54" t="s">
        <v>337</v>
      </c>
    </row>
    <row r="174" spans="1:11" ht="21" customHeight="1">
      <c r="A174" s="5">
        <v>170</v>
      </c>
      <c r="B174" s="6">
        <v>43427</v>
      </c>
      <c r="C174" s="16" t="s">
        <v>144</v>
      </c>
      <c r="D174" s="17"/>
      <c r="E174" s="17">
        <v>746400</v>
      </c>
      <c r="F174" s="17">
        <f t="shared" si="3"/>
        <v>25374713</v>
      </c>
      <c r="G174" s="28" t="s">
        <v>183</v>
      </c>
      <c r="H174" s="27" t="s">
        <v>154</v>
      </c>
      <c r="I174" s="28" t="s">
        <v>205</v>
      </c>
      <c r="J174" s="54" t="s">
        <v>338</v>
      </c>
      <c r="K174" s="54" t="s">
        <v>337</v>
      </c>
    </row>
    <row r="175" spans="1:11" ht="21" customHeight="1">
      <c r="A175" s="5">
        <v>171</v>
      </c>
      <c r="B175" s="6">
        <v>43430</v>
      </c>
      <c r="C175" s="16" t="s">
        <v>219</v>
      </c>
      <c r="D175" s="17"/>
      <c r="E175" s="17">
        <v>18540</v>
      </c>
      <c r="F175" s="17">
        <f t="shared" si="3"/>
        <v>25356173</v>
      </c>
      <c r="G175" s="28" t="s">
        <v>183</v>
      </c>
      <c r="H175" s="27" t="s">
        <v>155</v>
      </c>
      <c r="I175" s="28" t="s">
        <v>317</v>
      </c>
      <c r="J175" s="54" t="s">
        <v>186</v>
      </c>
      <c r="K175" s="54" t="s">
        <v>337</v>
      </c>
    </row>
    <row r="176" spans="1:11" ht="21" customHeight="1">
      <c r="A176" s="5">
        <v>172</v>
      </c>
      <c r="B176" s="6">
        <v>43434</v>
      </c>
      <c r="C176" s="16" t="s">
        <v>220</v>
      </c>
      <c r="D176" s="17"/>
      <c r="E176" s="17">
        <v>55000</v>
      </c>
      <c r="F176" s="17">
        <f t="shared" si="3"/>
        <v>25301173</v>
      </c>
      <c r="G176" s="28" t="s">
        <v>183</v>
      </c>
      <c r="H176" s="27" t="s">
        <v>157</v>
      </c>
      <c r="I176" s="28" t="s">
        <v>315</v>
      </c>
      <c r="J176" s="54" t="s">
        <v>186</v>
      </c>
      <c r="K176" s="54" t="s">
        <v>337</v>
      </c>
    </row>
    <row r="177" spans="1:11" ht="21" customHeight="1">
      <c r="A177" s="5">
        <v>173</v>
      </c>
      <c r="B177" s="6">
        <v>43437</v>
      </c>
      <c r="C177" s="16" t="s">
        <v>379</v>
      </c>
      <c r="D177" s="17"/>
      <c r="E177" s="17">
        <v>2720</v>
      </c>
      <c r="F177" s="17">
        <f t="shared" si="3"/>
        <v>25298453</v>
      </c>
      <c r="G177" s="28" t="s">
        <v>183</v>
      </c>
      <c r="H177" s="27" t="s">
        <v>359</v>
      </c>
      <c r="I177" s="28" t="s">
        <v>317</v>
      </c>
      <c r="J177" s="81" t="s">
        <v>186</v>
      </c>
      <c r="K177" s="54" t="s">
        <v>337</v>
      </c>
    </row>
    <row r="178" spans="1:11" ht="21" customHeight="1">
      <c r="A178" s="5">
        <v>174</v>
      </c>
      <c r="B178" s="6">
        <v>43437</v>
      </c>
      <c r="C178" s="16" t="s">
        <v>380</v>
      </c>
      <c r="D178" s="17"/>
      <c r="E178" s="17">
        <v>2840</v>
      </c>
      <c r="F178" s="17">
        <f t="shared" si="3"/>
        <v>25295613</v>
      </c>
      <c r="G178" s="28" t="s">
        <v>183</v>
      </c>
      <c r="H178" s="27" t="s">
        <v>359</v>
      </c>
      <c r="I178" s="28" t="s">
        <v>314</v>
      </c>
      <c r="J178" s="81" t="s">
        <v>186</v>
      </c>
      <c r="K178" s="54" t="s">
        <v>337</v>
      </c>
    </row>
    <row r="179" spans="1:11" ht="21" customHeight="1">
      <c r="A179" s="5">
        <v>175</v>
      </c>
      <c r="B179" s="6">
        <v>43444</v>
      </c>
      <c r="C179" s="16" t="s">
        <v>145</v>
      </c>
      <c r="D179" s="17"/>
      <c r="E179" s="17">
        <v>7030</v>
      </c>
      <c r="F179" s="17">
        <f t="shared" si="3"/>
        <v>25288583</v>
      </c>
      <c r="G179" s="28" t="s">
        <v>183</v>
      </c>
      <c r="H179" s="27" t="s">
        <v>153</v>
      </c>
      <c r="I179" s="28" t="s">
        <v>328</v>
      </c>
      <c r="J179" s="54" t="s">
        <v>338</v>
      </c>
      <c r="K179" s="54" t="s">
        <v>337</v>
      </c>
    </row>
    <row r="180" spans="1:11" ht="21" customHeight="1">
      <c r="A180" s="5">
        <v>176</v>
      </c>
      <c r="B180" s="6">
        <v>43444</v>
      </c>
      <c r="C180" s="16" t="s">
        <v>146</v>
      </c>
      <c r="D180" s="17"/>
      <c r="E180" s="17">
        <v>71800</v>
      </c>
      <c r="F180" s="17">
        <f t="shared" si="3"/>
        <v>25216783</v>
      </c>
      <c r="G180" s="28" t="s">
        <v>183</v>
      </c>
      <c r="H180" s="27" t="s">
        <v>153</v>
      </c>
      <c r="I180" s="28" t="s">
        <v>312</v>
      </c>
      <c r="J180" s="54" t="s">
        <v>338</v>
      </c>
      <c r="K180" s="54" t="s">
        <v>337</v>
      </c>
    </row>
    <row r="181" spans="1:11" ht="21" customHeight="1">
      <c r="A181" s="5">
        <v>177</v>
      </c>
      <c r="B181" s="6">
        <v>43444</v>
      </c>
      <c r="C181" s="16" t="s">
        <v>147</v>
      </c>
      <c r="D181" s="17"/>
      <c r="E181" s="17">
        <v>12150</v>
      </c>
      <c r="F181" s="17">
        <f t="shared" si="3"/>
        <v>25204633</v>
      </c>
      <c r="G181" s="28" t="s">
        <v>183</v>
      </c>
      <c r="H181" s="27" t="s">
        <v>153</v>
      </c>
      <c r="I181" s="28" t="s">
        <v>316</v>
      </c>
      <c r="J181" s="54" t="s">
        <v>338</v>
      </c>
      <c r="K181" s="54" t="s">
        <v>337</v>
      </c>
    </row>
    <row r="182" spans="1:11" ht="21" customHeight="1">
      <c r="A182" s="5">
        <v>178</v>
      </c>
      <c r="B182" s="6">
        <v>43444</v>
      </c>
      <c r="C182" s="16" t="s">
        <v>148</v>
      </c>
      <c r="D182" s="17"/>
      <c r="E182" s="17">
        <v>107200</v>
      </c>
      <c r="F182" s="17">
        <f t="shared" si="3"/>
        <v>25097433</v>
      </c>
      <c r="G182" s="28" t="s">
        <v>183</v>
      </c>
      <c r="H182" s="27" t="s">
        <v>153</v>
      </c>
      <c r="I182" s="28" t="s">
        <v>312</v>
      </c>
      <c r="J182" s="54" t="s">
        <v>338</v>
      </c>
      <c r="K182" s="54" t="s">
        <v>337</v>
      </c>
    </row>
    <row r="183" spans="1:11" ht="21" customHeight="1">
      <c r="A183" s="5">
        <v>179</v>
      </c>
      <c r="B183" s="6">
        <v>43448</v>
      </c>
      <c r="C183" s="16" t="s">
        <v>303</v>
      </c>
      <c r="D183" s="17">
        <v>7000000</v>
      </c>
      <c r="E183" s="17"/>
      <c r="F183" s="17">
        <f t="shared" si="3"/>
        <v>32097433</v>
      </c>
      <c r="G183" s="28" t="s">
        <v>188</v>
      </c>
      <c r="H183" s="27"/>
      <c r="I183" s="28" t="s">
        <v>313</v>
      </c>
      <c r="J183" s="54" t="s">
        <v>339</v>
      </c>
      <c r="K183" s="54" t="s">
        <v>339</v>
      </c>
    </row>
    <row r="184" spans="1:11" ht="21" customHeight="1">
      <c r="A184" s="5">
        <v>180</v>
      </c>
      <c r="B184" s="15">
        <v>43452</v>
      </c>
      <c r="C184" s="16" t="s">
        <v>176</v>
      </c>
      <c r="D184" s="17">
        <v>38040</v>
      </c>
      <c r="E184" s="17"/>
      <c r="F184" s="17">
        <f t="shared" si="3"/>
        <v>32135473</v>
      </c>
      <c r="G184" s="28" t="s">
        <v>181</v>
      </c>
      <c r="H184" s="27"/>
      <c r="I184" s="28" t="s">
        <v>329</v>
      </c>
      <c r="J184" s="54" t="s">
        <v>340</v>
      </c>
      <c r="K184" s="54" t="s">
        <v>340</v>
      </c>
    </row>
    <row r="185" spans="1:11" ht="21" customHeight="1">
      <c r="A185" s="5">
        <v>181</v>
      </c>
      <c r="B185" s="15">
        <v>43457</v>
      </c>
      <c r="C185" s="16" t="s">
        <v>41</v>
      </c>
      <c r="D185" s="17">
        <f>9985-1390-130</f>
        <v>8465</v>
      </c>
      <c r="E185" s="17"/>
      <c r="F185" s="17">
        <f t="shared" si="3"/>
        <v>32143938</v>
      </c>
      <c r="G185" s="28" t="s">
        <v>185</v>
      </c>
      <c r="H185" s="27"/>
      <c r="I185" s="28" t="s">
        <v>345</v>
      </c>
      <c r="J185" s="54" t="s">
        <v>341</v>
      </c>
      <c r="K185" s="54" t="s">
        <v>341</v>
      </c>
    </row>
    <row r="186" spans="1:11" ht="21" customHeight="1">
      <c r="A186" s="5">
        <v>182</v>
      </c>
      <c r="B186" s="6">
        <v>43457</v>
      </c>
      <c r="C186" s="16" t="s">
        <v>41</v>
      </c>
      <c r="D186" s="17">
        <v>3694</v>
      </c>
      <c r="E186" s="17"/>
      <c r="F186" s="17">
        <f t="shared" si="3"/>
        <v>32147632</v>
      </c>
      <c r="G186" s="28" t="s">
        <v>183</v>
      </c>
      <c r="H186" s="27" t="s">
        <v>40</v>
      </c>
      <c r="I186" s="28" t="s">
        <v>345</v>
      </c>
      <c r="J186" s="54" t="s">
        <v>341</v>
      </c>
      <c r="K186" s="54" t="s">
        <v>341</v>
      </c>
    </row>
    <row r="187" spans="1:11" ht="21" customHeight="1">
      <c r="A187" s="5">
        <v>183</v>
      </c>
      <c r="B187" s="15">
        <v>43457</v>
      </c>
      <c r="C187" s="16" t="s">
        <v>40</v>
      </c>
      <c r="D187" s="17">
        <v>97</v>
      </c>
      <c r="E187" s="17"/>
      <c r="F187" s="17">
        <f t="shared" si="3"/>
        <v>32147729</v>
      </c>
      <c r="G187" s="28" t="s">
        <v>181</v>
      </c>
      <c r="H187" s="27"/>
      <c r="I187" s="28" t="s">
        <v>345</v>
      </c>
      <c r="J187" s="54" t="s">
        <v>341</v>
      </c>
      <c r="K187" s="54" t="s">
        <v>341</v>
      </c>
    </row>
    <row r="188" spans="1:11" ht="21" customHeight="1">
      <c r="A188" s="5">
        <v>184</v>
      </c>
      <c r="B188" s="15">
        <v>43457</v>
      </c>
      <c r="C188" s="16" t="s">
        <v>40</v>
      </c>
      <c r="D188" s="17">
        <v>172</v>
      </c>
      <c r="E188" s="17"/>
      <c r="F188" s="17">
        <f t="shared" si="3"/>
        <v>32147901</v>
      </c>
      <c r="G188" s="28" t="s">
        <v>188</v>
      </c>
      <c r="H188" s="27"/>
      <c r="I188" s="28" t="s">
        <v>345</v>
      </c>
      <c r="J188" s="54" t="s">
        <v>341</v>
      </c>
      <c r="K188" s="54" t="s">
        <v>341</v>
      </c>
    </row>
    <row r="189" spans="1:11" ht="21" customHeight="1">
      <c r="A189" s="5">
        <v>185</v>
      </c>
      <c r="B189" s="6">
        <v>43458</v>
      </c>
      <c r="C189" s="16" t="s">
        <v>149</v>
      </c>
      <c r="D189" s="17"/>
      <c r="E189" s="17">
        <v>661540</v>
      </c>
      <c r="F189" s="17">
        <f t="shared" si="3"/>
        <v>31486361</v>
      </c>
      <c r="G189" s="28" t="s">
        <v>183</v>
      </c>
      <c r="H189" s="27" t="s">
        <v>156</v>
      </c>
      <c r="I189" s="28" t="s">
        <v>190</v>
      </c>
      <c r="J189" s="54" t="s">
        <v>338</v>
      </c>
      <c r="K189" s="54" t="s">
        <v>337</v>
      </c>
    </row>
    <row r="190" spans="1:11" ht="21" customHeight="1">
      <c r="A190" s="5">
        <v>186</v>
      </c>
      <c r="B190" s="6">
        <v>43458</v>
      </c>
      <c r="C190" s="16" t="s">
        <v>150</v>
      </c>
      <c r="D190" s="17"/>
      <c r="E190" s="17">
        <v>661540</v>
      </c>
      <c r="F190" s="17">
        <f t="shared" si="3"/>
        <v>30824821</v>
      </c>
      <c r="G190" s="28" t="s">
        <v>183</v>
      </c>
      <c r="H190" s="27" t="s">
        <v>169</v>
      </c>
      <c r="I190" s="28" t="s">
        <v>190</v>
      </c>
      <c r="J190" s="54" t="s">
        <v>338</v>
      </c>
      <c r="K190" s="54" t="s">
        <v>337</v>
      </c>
    </row>
    <row r="191" spans="1:11" ht="21" customHeight="1">
      <c r="A191" s="5">
        <v>187</v>
      </c>
      <c r="B191" s="6">
        <v>43458</v>
      </c>
      <c r="C191" s="16" t="s">
        <v>151</v>
      </c>
      <c r="D191" s="17"/>
      <c r="E191" s="17">
        <v>746400</v>
      </c>
      <c r="F191" s="17">
        <f t="shared" si="3"/>
        <v>30078421</v>
      </c>
      <c r="G191" s="28" t="s">
        <v>183</v>
      </c>
      <c r="H191" s="27" t="s">
        <v>154</v>
      </c>
      <c r="I191" s="28" t="s">
        <v>190</v>
      </c>
      <c r="J191" s="54" t="s">
        <v>338</v>
      </c>
      <c r="K191" s="54" t="s">
        <v>337</v>
      </c>
    </row>
    <row r="192" spans="1:11" ht="21" customHeight="1">
      <c r="A192" s="5">
        <v>188</v>
      </c>
      <c r="B192" s="6">
        <v>43460</v>
      </c>
      <c r="C192" s="16" t="s">
        <v>222</v>
      </c>
      <c r="D192" s="17"/>
      <c r="E192" s="17">
        <v>15380</v>
      </c>
      <c r="F192" s="17">
        <f t="shared" si="3"/>
        <v>30063041</v>
      </c>
      <c r="G192" s="28" t="s">
        <v>183</v>
      </c>
      <c r="H192" s="27" t="s">
        <v>155</v>
      </c>
      <c r="I192" s="28" t="s">
        <v>317</v>
      </c>
      <c r="J192" s="54" t="s">
        <v>186</v>
      </c>
      <c r="K192" s="54" t="s">
        <v>337</v>
      </c>
    </row>
    <row r="193" spans="1:11" ht="21" customHeight="1">
      <c r="A193" s="5">
        <v>189</v>
      </c>
      <c r="B193" s="6">
        <v>43460</v>
      </c>
      <c r="C193" s="16" t="s">
        <v>152</v>
      </c>
      <c r="D193" s="17"/>
      <c r="E193" s="17">
        <v>200000</v>
      </c>
      <c r="F193" s="17">
        <f t="shared" si="3"/>
        <v>29863041</v>
      </c>
      <c r="G193" s="28" t="s">
        <v>183</v>
      </c>
      <c r="H193" s="27" t="s">
        <v>156</v>
      </c>
      <c r="I193" s="28" t="s">
        <v>318</v>
      </c>
      <c r="J193" s="54" t="s">
        <v>335</v>
      </c>
      <c r="K193" s="54" t="s">
        <v>336</v>
      </c>
    </row>
    <row r="194" spans="1:11" ht="21" customHeight="1">
      <c r="A194" s="5">
        <v>190</v>
      </c>
      <c r="B194" s="6">
        <v>43460</v>
      </c>
      <c r="C194" s="16" t="s">
        <v>199</v>
      </c>
      <c r="D194" s="17"/>
      <c r="E194" s="17">
        <v>500</v>
      </c>
      <c r="F194" s="17">
        <f t="shared" si="3"/>
        <v>29862541</v>
      </c>
      <c r="G194" s="28" t="s">
        <v>183</v>
      </c>
      <c r="H194" s="27" t="s">
        <v>156</v>
      </c>
      <c r="I194" s="28" t="s">
        <v>315</v>
      </c>
      <c r="J194" s="54" t="s">
        <v>186</v>
      </c>
      <c r="K194" s="54" t="s">
        <v>337</v>
      </c>
    </row>
    <row r="195" spans="1:11" ht="21" customHeight="1">
      <c r="A195" s="5">
        <v>191</v>
      </c>
      <c r="B195" s="15">
        <v>43460</v>
      </c>
      <c r="C195" s="16" t="s">
        <v>175</v>
      </c>
      <c r="D195" s="17">
        <v>200000</v>
      </c>
      <c r="E195" s="17"/>
      <c r="F195" s="17">
        <f t="shared" si="3"/>
        <v>30062541</v>
      </c>
      <c r="G195" s="28" t="s">
        <v>181</v>
      </c>
      <c r="H195" s="27"/>
      <c r="I195" s="28" t="s">
        <v>329</v>
      </c>
      <c r="J195" s="54" t="s">
        <v>340</v>
      </c>
      <c r="K195" s="54" t="s">
        <v>340</v>
      </c>
    </row>
    <row r="196" spans="1:11" ht="21" customHeight="1">
      <c r="A196" s="5">
        <v>192</v>
      </c>
      <c r="B196" s="15">
        <v>43460</v>
      </c>
      <c r="C196" s="16" t="s">
        <v>175</v>
      </c>
      <c r="D196" s="17">
        <v>200000</v>
      </c>
      <c r="E196" s="17"/>
      <c r="F196" s="17">
        <f t="shared" si="3"/>
        <v>30262541</v>
      </c>
      <c r="G196" s="28" t="s">
        <v>181</v>
      </c>
      <c r="H196" s="27"/>
      <c r="I196" s="28" t="s">
        <v>329</v>
      </c>
      <c r="J196" s="54" t="s">
        <v>340</v>
      </c>
      <c r="K196" s="54" t="s">
        <v>340</v>
      </c>
    </row>
    <row r="197" spans="1:11" ht="21" customHeight="1">
      <c r="A197" s="5">
        <v>193</v>
      </c>
      <c r="B197" s="15">
        <v>43460</v>
      </c>
      <c r="C197" s="16" t="s">
        <v>175</v>
      </c>
      <c r="D197" s="17">
        <v>200000</v>
      </c>
      <c r="E197" s="17"/>
      <c r="F197" s="17">
        <f t="shared" si="3"/>
        <v>30462541</v>
      </c>
      <c r="G197" s="28" t="s">
        <v>181</v>
      </c>
      <c r="H197" s="27"/>
      <c r="I197" s="28" t="s">
        <v>329</v>
      </c>
      <c r="J197" s="54" t="s">
        <v>340</v>
      </c>
      <c r="K197" s="54" t="s">
        <v>340</v>
      </c>
    </row>
    <row r="198" spans="1:11" ht="21" customHeight="1">
      <c r="A198" s="80">
        <v>194</v>
      </c>
      <c r="B198" s="7">
        <v>43465</v>
      </c>
      <c r="C198" s="18" t="s">
        <v>221</v>
      </c>
      <c r="D198" s="19"/>
      <c r="E198" s="19">
        <v>55000</v>
      </c>
      <c r="F198" s="19">
        <f t="shared" si="3"/>
        <v>30407541</v>
      </c>
      <c r="G198" s="29" t="s">
        <v>183</v>
      </c>
      <c r="H198" s="30" t="s">
        <v>157</v>
      </c>
      <c r="I198" s="29" t="s">
        <v>315</v>
      </c>
      <c r="J198" s="54" t="s">
        <v>186</v>
      </c>
      <c r="K198" s="54" t="s">
        <v>337</v>
      </c>
    </row>
    <row r="208" spans="1:11">
      <c r="D208" s="20">
        <f>SUM(D5:D198)</f>
        <v>56043291</v>
      </c>
      <c r="E208" s="20">
        <f>SUM(E5:E198)</f>
        <v>25635750</v>
      </c>
      <c r="F208" s="20">
        <f>D208-E208</f>
        <v>30407541</v>
      </c>
    </row>
  </sheetData>
  <mergeCells count="6">
    <mergeCell ref="O81:Q81"/>
    <mergeCell ref="O82:Q82"/>
    <mergeCell ref="O83:Q83"/>
    <mergeCell ref="G4:H4"/>
    <mergeCell ref="A1:I1"/>
    <mergeCell ref="A2:I2"/>
  </mergeCells>
  <phoneticPr fontId="1" type="noConversion"/>
  <pageMargins left="0.23622047244094491" right="0.23622047244094491" top="0.74803149606299213" bottom="0.35433070866141736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1"/>
  <sheetViews>
    <sheetView workbookViewId="0">
      <selection activeCell="E209" sqref="E209"/>
    </sheetView>
  </sheetViews>
  <sheetFormatPr defaultColWidth="8.9140625" defaultRowHeight="14"/>
  <cols>
    <col min="1" max="1" width="2.33203125" style="31" customWidth="1"/>
    <col min="2" max="2" width="5.6640625" style="31" customWidth="1"/>
    <col min="3" max="3" width="0.4140625" style="31" customWidth="1"/>
    <col min="4" max="4" width="5.08203125" style="31" customWidth="1"/>
    <col min="5" max="5" width="3.75" style="31" customWidth="1"/>
    <col min="6" max="6" width="7.4140625" style="31" customWidth="1"/>
    <col min="7" max="7" width="5.6640625" style="31" customWidth="1"/>
    <col min="8" max="8" width="4.6640625" style="31" customWidth="1"/>
    <col min="9" max="9" width="9.33203125" style="31" customWidth="1"/>
    <col min="10" max="10" width="9.9140625" style="31" customWidth="1"/>
    <col min="11" max="11" width="3.33203125" style="31" customWidth="1"/>
    <col min="12" max="12" width="2.75" style="31" customWidth="1"/>
    <col min="13" max="13" width="6.58203125" style="31" customWidth="1"/>
    <col min="14" max="14" width="4.6640625" style="31" customWidth="1"/>
    <col min="15" max="15" width="2.33203125" style="31" customWidth="1"/>
    <col min="16" max="16" width="8" style="31" customWidth="1"/>
    <col min="17" max="17" width="2.33203125" style="31" customWidth="1"/>
    <col min="18" max="18" width="14.08203125" style="31" customWidth="1"/>
    <col min="19" max="16384" width="8.9140625" style="31"/>
  </cols>
  <sheetData>
    <row r="1" spans="1:19" ht="71.150000000000006" customHeight="1">
      <c r="A1" s="131" t="s">
        <v>26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</row>
    <row r="2" spans="1:19" ht="5.9" customHeight="1"/>
    <row r="3" spans="1:19" ht="28.5" customHeight="1">
      <c r="B3" s="132" t="s">
        <v>1</v>
      </c>
      <c r="C3" s="108"/>
      <c r="D3" s="108"/>
      <c r="E3" s="108"/>
      <c r="F3" s="133">
        <f>$S$4</f>
        <v>132</v>
      </c>
      <c r="G3" s="108"/>
      <c r="H3" s="108"/>
      <c r="I3" s="109"/>
      <c r="J3" s="32" t="s">
        <v>2</v>
      </c>
      <c r="K3" s="134" t="s">
        <v>3</v>
      </c>
      <c r="L3" s="135"/>
      <c r="M3" s="126" t="s">
        <v>223</v>
      </c>
      <c r="N3" s="135"/>
      <c r="O3" s="135"/>
      <c r="P3" s="33" t="s">
        <v>5</v>
      </c>
      <c r="S3" s="34" t="s">
        <v>30</v>
      </c>
    </row>
    <row r="4" spans="1:19" ht="28.5" customHeight="1">
      <c r="B4" s="107" t="s">
        <v>6</v>
      </c>
      <c r="C4" s="108"/>
      <c r="D4" s="108"/>
      <c r="E4" s="108"/>
      <c r="F4" s="108"/>
      <c r="G4" s="109"/>
      <c r="H4" s="108"/>
      <c r="I4" s="109"/>
      <c r="J4" s="108"/>
      <c r="K4" s="109"/>
      <c r="L4" s="123" t="s">
        <v>7</v>
      </c>
      <c r="M4" s="109"/>
      <c r="N4" s="128">
        <f>VLOOKUP($S$4,'2018현금출납부'!$A$4:$I$2025,'2018현금출납부'!$B$3,FALSE)</f>
        <v>43373</v>
      </c>
      <c r="O4" s="129"/>
      <c r="P4" s="130"/>
      <c r="S4" s="35">
        <v>132</v>
      </c>
    </row>
    <row r="5" spans="1:19" ht="28.5" customHeight="1">
      <c r="B5" s="107" t="s">
        <v>8</v>
      </c>
      <c r="C5" s="109"/>
      <c r="D5" s="115" t="str">
        <f>VLOOKUP($S$4,'2018현금출납부'!$A$4:$K$2025,'2018현금출납부'!$K$3,FALSE)</f>
        <v>사업수입</v>
      </c>
      <c r="E5" s="108"/>
      <c r="F5" s="108"/>
      <c r="G5" s="109"/>
      <c r="H5" s="126" t="s">
        <v>27</v>
      </c>
      <c r="I5" s="125"/>
      <c r="J5" s="127" t="s">
        <v>390</v>
      </c>
      <c r="K5" s="125"/>
      <c r="L5" s="126" t="s">
        <v>10</v>
      </c>
      <c r="M5" s="125"/>
      <c r="N5" s="128">
        <f>VLOOKUP($S$4,'2018현금출납부'!$A$4:$I$2025,'2018현금출납부'!$B$3,FALSE)</f>
        <v>43373</v>
      </c>
      <c r="O5" s="129"/>
      <c r="P5" s="130"/>
    </row>
    <row r="6" spans="1:19" ht="28.5" customHeight="1">
      <c r="B6" s="124" t="s">
        <v>11</v>
      </c>
      <c r="C6" s="125"/>
      <c r="D6" s="115" t="str">
        <f>VLOOKUP($S$4,'2018현금출납부'!$A$4:$K$2025,'2018현금출납부'!$J$3,FALSE)</f>
        <v>사업수입</v>
      </c>
      <c r="E6" s="108"/>
      <c r="F6" s="108"/>
      <c r="G6" s="109"/>
      <c r="H6" s="126" t="s">
        <v>12</v>
      </c>
      <c r="I6" s="125"/>
      <c r="J6" s="127" t="s">
        <v>226</v>
      </c>
      <c r="K6" s="125"/>
      <c r="L6" s="126" t="s">
        <v>13</v>
      </c>
      <c r="M6" s="125"/>
      <c r="N6" s="128">
        <f>VLOOKUP($S$4,'2018현금출납부'!$A$4:$I$2025,'2018현금출납부'!$B$3,FALSE)</f>
        <v>43373</v>
      </c>
      <c r="O6" s="129"/>
      <c r="P6" s="130"/>
    </row>
    <row r="7" spans="1:19" ht="28.5" customHeight="1">
      <c r="B7" s="124" t="s">
        <v>14</v>
      </c>
      <c r="C7" s="125"/>
      <c r="D7" s="115" t="str">
        <f>VLOOKUP($S$4,'2018현금출납부'!$A$4:$K$2025,'2018현금출납부'!$I$3,FALSE)</f>
        <v>교육사업수입</v>
      </c>
      <c r="E7" s="108"/>
      <c r="F7" s="108"/>
      <c r="G7" s="109"/>
      <c r="H7" s="126" t="s">
        <v>15</v>
      </c>
      <c r="I7" s="125"/>
      <c r="J7" s="127" t="str">
        <f>J5</f>
        <v>오정희</v>
      </c>
      <c r="K7" s="125"/>
      <c r="L7" s="126" t="s">
        <v>16</v>
      </c>
      <c r="M7" s="125"/>
      <c r="N7" s="128">
        <f>VLOOKUP($S$4,'2018현금출납부'!$A$4:$I$2025,'2018현금출납부'!$B$3,FALSE)</f>
        <v>43373</v>
      </c>
      <c r="O7" s="129"/>
      <c r="P7" s="130"/>
      <c r="S7" s="83"/>
    </row>
    <row r="8" spans="1:19" ht="28.5" customHeight="1">
      <c r="B8" s="107" t="s">
        <v>17</v>
      </c>
      <c r="C8" s="109"/>
      <c r="D8" s="123" t="s">
        <v>18</v>
      </c>
      <c r="E8" s="108"/>
      <c r="F8" s="109"/>
      <c r="G8" s="123" t="s">
        <v>28</v>
      </c>
      <c r="H8" s="108"/>
      <c r="I8" s="109"/>
      <c r="J8" s="123" t="s">
        <v>20</v>
      </c>
      <c r="K8" s="109"/>
      <c r="L8" s="123" t="s">
        <v>29</v>
      </c>
      <c r="M8" s="108"/>
      <c r="N8" s="109"/>
      <c r="O8" s="123" t="s">
        <v>21</v>
      </c>
      <c r="P8" s="109"/>
      <c r="S8" s="83"/>
    </row>
    <row r="9" spans="1:19" ht="28.5" customHeight="1">
      <c r="B9" s="117">
        <v>1</v>
      </c>
      <c r="C9" s="116"/>
      <c r="D9" s="120" t="str">
        <f>VLOOKUP($S$4,'2018현금출납부'!$A$4:$I$2025,'2018현금출납부'!$I$3,FALSE)</f>
        <v>교육사업수입</v>
      </c>
      <c r="E9" s="121"/>
      <c r="F9" s="121"/>
      <c r="G9" s="120" t="str">
        <f>VLOOKUP($S$4,'2018현금출납부'!$A$4:$I$2025,'2018현금출납부'!$C$3,FALSE)</f>
        <v>005-이호갑</v>
      </c>
      <c r="H9" s="121"/>
      <c r="I9" s="121"/>
      <c r="J9" s="102">
        <f>VLOOKUP($S$4,'2018현금출납부'!$A$4:$I$2025,'2018현금출납부'!$D$3,FALSE)</f>
        <v>183400</v>
      </c>
      <c r="K9" s="102"/>
      <c r="L9" s="122"/>
      <c r="M9" s="108"/>
      <c r="N9" s="109"/>
      <c r="O9" s="115" t="str">
        <f>VLOOKUP($S$4,'2018현금출납부'!$A$4:$I$2025,'2018현금출납부'!$I$3,FALSE)</f>
        <v>교육사업수입</v>
      </c>
      <c r="P9" s="109"/>
      <c r="S9" s="83"/>
    </row>
    <row r="10" spans="1:19" ht="28.5" customHeight="1">
      <c r="B10" s="116" t="str">
        <f t="shared" ref="B10:B16" si="0">IF(S5&gt;0,B9+1,"")</f>
        <v/>
      </c>
      <c r="C10" s="116"/>
      <c r="D10" s="120" t="str">
        <f>IF($S5=0,"",VLOOKUP($S5,'2018현금출납부'!$A$4:$I$2025,'2018현금출납부'!$I$3,FALSE))</f>
        <v/>
      </c>
      <c r="E10" s="120"/>
      <c r="F10" s="120"/>
      <c r="G10" s="120" t="str">
        <f>IF($S5=0,"",VLOOKUP($S$5,'2018현금출납부'!$A$4:$I$2025,'2018현금출납부'!$C$3,FALSE))</f>
        <v/>
      </c>
      <c r="H10" s="120"/>
      <c r="I10" s="120"/>
      <c r="J10" s="118" t="str">
        <f>IF($S5=0,"",VLOOKUP($S$5,'2018현금출납부'!$A$4:$I$2025,'2018현금출납부'!$D$3,FALSE))</f>
        <v/>
      </c>
      <c r="K10" s="119"/>
      <c r="L10" s="108"/>
      <c r="M10" s="108"/>
      <c r="N10" s="109"/>
      <c r="O10" s="115" t="str">
        <f>IF(S5=0,"",VLOOKUP($S$5,'2018현금출납부'!$A$4:$I$2025,'2018현금출납부'!$I$3,FALSE))</f>
        <v/>
      </c>
      <c r="P10" s="109"/>
    </row>
    <row r="11" spans="1:19" ht="28.5" customHeight="1">
      <c r="B11" s="116" t="str">
        <f t="shared" si="0"/>
        <v/>
      </c>
      <c r="C11" s="116"/>
      <c r="D11" s="120" t="str">
        <f>IF($S6=0,"",VLOOKUP($S6,'2018현금출납부'!$A$4:$I$2025,'2018현금출납부'!$I$3,FALSE))</f>
        <v/>
      </c>
      <c r="E11" s="120"/>
      <c r="F11" s="120"/>
      <c r="G11" s="120" t="str">
        <f>IF($S6=0,"",VLOOKUP($S$6,'2018현금출납부'!$A$4:$I$2025,'2018현금출납부'!$C$3,FALSE))</f>
        <v/>
      </c>
      <c r="H11" s="120"/>
      <c r="I11" s="120"/>
      <c r="J11" s="118" t="str">
        <f>IF($S6=0,"",VLOOKUP($S$6,'2018현금출납부'!$A$4:$I$2025,'2018현금출납부'!$D$3,FALSE))</f>
        <v/>
      </c>
      <c r="K11" s="119"/>
      <c r="L11" s="108"/>
      <c r="M11" s="108"/>
      <c r="N11" s="109"/>
      <c r="O11" s="115" t="str">
        <f>IF(S6=0,"",VLOOKUP($S$6,'2018현금출납부'!$A$4:$I$2025,'2018현금출납부'!$I$3,FALSE))</f>
        <v/>
      </c>
      <c r="P11" s="109"/>
    </row>
    <row r="12" spans="1:19" ht="28.5" customHeight="1">
      <c r="B12" s="116" t="str">
        <f t="shared" si="0"/>
        <v/>
      </c>
      <c r="C12" s="116"/>
      <c r="D12" s="120" t="str">
        <f>IF($S7=0,"",VLOOKUP($S7,'2018현금출납부'!$A$4:$I$2025,'2018현금출납부'!$I$3,FALSE))</f>
        <v/>
      </c>
      <c r="E12" s="120"/>
      <c r="F12" s="120"/>
      <c r="G12" s="120" t="str">
        <f>IF($S7=0,"",VLOOKUP($S$7,'2018현금출납부'!$A$4:$I$2025,'2018현금출납부'!$C$3,FALSE))</f>
        <v/>
      </c>
      <c r="H12" s="120"/>
      <c r="I12" s="120"/>
      <c r="J12" s="118" t="str">
        <f>IF($S7=0,"",VLOOKUP($S$7,'2018현금출납부'!$A$4:$I$2025,'2018현금출납부'!$D$3,FALSE))</f>
        <v/>
      </c>
      <c r="K12" s="119"/>
      <c r="L12" s="108"/>
      <c r="M12" s="108"/>
      <c r="N12" s="109"/>
      <c r="O12" s="115" t="str">
        <f>IF(S7=0,"",VLOOKUP($S$7,'2018현금출납부'!$A$4:$I$2025,'2018현금출납부'!$I$3,FALSE))</f>
        <v/>
      </c>
      <c r="P12" s="109"/>
    </row>
    <row r="13" spans="1:19" ht="28.5" customHeight="1">
      <c r="B13" s="116" t="str">
        <f t="shared" si="0"/>
        <v/>
      </c>
      <c r="C13" s="116"/>
      <c r="D13" s="117" t="str">
        <f>IF($S8=0,"",VLOOKUP($S8,'2018현금출납부'!$A$4:$I$2025,'2018현금출납부'!$I$3,FALSE))</f>
        <v/>
      </c>
      <c r="E13" s="117"/>
      <c r="F13" s="117"/>
      <c r="G13" s="117" t="str">
        <f>IF($S8=0,"",VLOOKUP($S$8,'2018현금출납부'!$A$4:$I$2025,'2018현금출납부'!$C$3,FALSE))</f>
        <v/>
      </c>
      <c r="H13" s="117"/>
      <c r="I13" s="117"/>
      <c r="J13" s="118" t="str">
        <f>IF($S8=0,"",VLOOKUP($S$8,'2018현금출납부'!$A$4:$I$2025,'2018현금출납부'!$D$3,FALSE))</f>
        <v/>
      </c>
      <c r="K13" s="119"/>
      <c r="L13" s="108"/>
      <c r="M13" s="108"/>
      <c r="N13" s="109"/>
      <c r="O13" s="115" t="str">
        <f>IF(S8=0,"",VLOOKUP($S$8,'2018현금출납부'!$A$4:$I$2025,'2018현금출납부'!$I$3,FALSE))</f>
        <v/>
      </c>
      <c r="P13" s="109"/>
    </row>
    <row r="14" spans="1:19" ht="28.5" customHeight="1">
      <c r="B14" s="116" t="str">
        <f t="shared" si="0"/>
        <v/>
      </c>
      <c r="C14" s="116"/>
      <c r="D14" s="117" t="str">
        <f>IF($S9=0,"",VLOOKUP($S9,'2018현금출납부'!$A$4:$I$2025,'2018현금출납부'!$I$3,FALSE))</f>
        <v/>
      </c>
      <c r="E14" s="117"/>
      <c r="F14" s="117"/>
      <c r="G14" s="117" t="str">
        <f>IF($S9=0,"",VLOOKUP($S$9,'2018현금출납부'!$A$4:$I$2025,'2018현금출납부'!$C$3,FALSE))</f>
        <v/>
      </c>
      <c r="H14" s="117"/>
      <c r="I14" s="117"/>
      <c r="J14" s="118" t="str">
        <f>IF($S9=0,"",VLOOKUP($S$9,'2018현금출납부'!$A$4:$I$2025,'2018현금출납부'!$D$3,FALSE))</f>
        <v/>
      </c>
      <c r="K14" s="119"/>
      <c r="L14" s="108"/>
      <c r="M14" s="108"/>
      <c r="N14" s="109"/>
      <c r="O14" s="115" t="str">
        <f>IF(S9=0,"",VLOOKUP($S$9,'2018현금출납부'!$A$4:$I$2025,'2018현금출납부'!$I$3,FALSE))</f>
        <v/>
      </c>
      <c r="P14" s="109"/>
    </row>
    <row r="15" spans="1:19" ht="28.5" customHeight="1">
      <c r="B15" s="116" t="str">
        <f t="shared" si="0"/>
        <v/>
      </c>
      <c r="C15" s="116"/>
      <c r="D15" s="117" t="str">
        <f>IF($S10=0,"",VLOOKUP($S10,'2018현금출납부'!$A$4:$I$2025,'2018현금출납부'!$I$3,FALSE))</f>
        <v/>
      </c>
      <c r="E15" s="117"/>
      <c r="F15" s="117"/>
      <c r="G15" s="117" t="str">
        <f>IF($S10=0,"",VLOOKUP($S$10,'2018현금출납부'!$A$4:$I$2025,'2018현금출납부'!$C$3,FALSE))</f>
        <v/>
      </c>
      <c r="H15" s="117"/>
      <c r="I15" s="117"/>
      <c r="J15" s="118" t="str">
        <f>IF($S10=0,"",VLOOKUP($S$10,'2018현금출납부'!$A$4:$I$2025,'2018현금출납부'!$D$3,FALSE))</f>
        <v/>
      </c>
      <c r="K15" s="119"/>
      <c r="L15" s="108"/>
      <c r="M15" s="108"/>
      <c r="N15" s="109"/>
      <c r="O15" s="115" t="str">
        <f>IF(S10=0,"",VLOOKUP($S$10,'2018현금출납부'!$A$4:$I$2025,'2018현금출납부'!$I$3,FALSE))</f>
        <v/>
      </c>
      <c r="P15" s="109"/>
    </row>
    <row r="16" spans="1:19" ht="28.5" customHeight="1">
      <c r="B16" s="116" t="str">
        <f t="shared" si="0"/>
        <v/>
      </c>
      <c r="C16" s="116"/>
      <c r="D16" s="117" t="str">
        <f>IF($S11=0,"",VLOOKUP($S11,'2018현금출납부'!$A$4:$I$2025,'2018현금출납부'!$I$3,FALSE))</f>
        <v/>
      </c>
      <c r="E16" s="117"/>
      <c r="F16" s="117"/>
      <c r="G16" s="117" t="str">
        <f>IF($S11=0,"",VLOOKUP($S$11,'2018현금출납부'!$A$4:$I$2025,'2018현금출납부'!$C$3,FALSE))</f>
        <v/>
      </c>
      <c r="H16" s="117"/>
      <c r="I16" s="117"/>
      <c r="J16" s="118" t="str">
        <f>IF($S11=0,"",VLOOKUP($S$11,'2018현금출납부'!$A$4:$I$2025,'2018현금출납부'!$D$3,FALSE))</f>
        <v/>
      </c>
      <c r="K16" s="119"/>
      <c r="L16" s="108"/>
      <c r="M16" s="108"/>
      <c r="N16" s="109"/>
      <c r="O16" s="115" t="str">
        <f>IF(S11=0,"",VLOOKUP($S$11,'2018현금출납부'!$A$4:$I$2025,'2018현금출납부'!$I$3,FALSE))</f>
        <v/>
      </c>
      <c r="P16" s="109"/>
    </row>
    <row r="17" spans="2:16" ht="56.9" customHeight="1">
      <c r="B17" s="107" t="s">
        <v>20</v>
      </c>
      <c r="C17" s="108"/>
      <c r="D17" s="109"/>
      <c r="E17" s="110" t="str">
        <f>TEXT(SUM(J9:K16),"금#,##0원(금")&amp;NUMBERSTRING(SUM(J9:K16),1)&amp;"원)"</f>
        <v>금183,400원(금일십팔만삼천사백원)</v>
      </c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2"/>
    </row>
    <row r="18" spans="2:16" ht="156.25" customHeight="1">
      <c r="B18" s="107" t="s">
        <v>24</v>
      </c>
      <c r="C18" s="108"/>
      <c r="D18" s="109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9"/>
    </row>
    <row r="19" spans="2:16" ht="40" customHeight="1"/>
    <row r="20" spans="2:16" ht="14.5" customHeight="1">
      <c r="B20" s="36" t="s">
        <v>25</v>
      </c>
      <c r="C20" s="113" t="s">
        <v>225</v>
      </c>
      <c r="D20" s="114"/>
      <c r="E20" s="114"/>
      <c r="F20" s="114"/>
      <c r="G20" s="114"/>
      <c r="H20" s="114"/>
    </row>
    <row r="21" spans="2:16" ht="102.25" customHeight="1"/>
  </sheetData>
  <mergeCells count="87">
    <mergeCell ref="B4:G4"/>
    <mergeCell ref="H4:I4"/>
    <mergeCell ref="J4:K4"/>
    <mergeCell ref="L4:M4"/>
    <mergeCell ref="N4:P4"/>
    <mergeCell ref="A1:Q1"/>
    <mergeCell ref="B3:E3"/>
    <mergeCell ref="F3:I3"/>
    <mergeCell ref="K3:L3"/>
    <mergeCell ref="M3:O3"/>
    <mergeCell ref="N6:P6"/>
    <mergeCell ref="B5:C5"/>
    <mergeCell ref="D5:G5"/>
    <mergeCell ref="H5:I5"/>
    <mergeCell ref="J5:K5"/>
    <mergeCell ref="L5:M5"/>
    <mergeCell ref="N5:P5"/>
    <mergeCell ref="B6:C6"/>
    <mergeCell ref="D6:G6"/>
    <mergeCell ref="H6:I6"/>
    <mergeCell ref="J6:K6"/>
    <mergeCell ref="L6:M6"/>
    <mergeCell ref="O8:P8"/>
    <mergeCell ref="B7:C7"/>
    <mergeCell ref="D7:G7"/>
    <mergeCell ref="H7:I7"/>
    <mergeCell ref="J7:K7"/>
    <mergeCell ref="L7:M7"/>
    <mergeCell ref="N7:P7"/>
    <mergeCell ref="B8:C8"/>
    <mergeCell ref="D8:F8"/>
    <mergeCell ref="G8:I8"/>
    <mergeCell ref="J8:K8"/>
    <mergeCell ref="L8:N8"/>
    <mergeCell ref="O10:P10"/>
    <mergeCell ref="B9:C9"/>
    <mergeCell ref="D9:F9"/>
    <mergeCell ref="G9:I9"/>
    <mergeCell ref="J9:K9"/>
    <mergeCell ref="L9:N9"/>
    <mergeCell ref="O9:P9"/>
    <mergeCell ref="B10:C10"/>
    <mergeCell ref="D10:F10"/>
    <mergeCell ref="G10:I10"/>
    <mergeCell ref="J10:K10"/>
    <mergeCell ref="L10:N10"/>
    <mergeCell ref="O12:P12"/>
    <mergeCell ref="B11:C11"/>
    <mergeCell ref="D11:F11"/>
    <mergeCell ref="G11:I11"/>
    <mergeCell ref="J11:K11"/>
    <mergeCell ref="L11:N11"/>
    <mergeCell ref="O11:P11"/>
    <mergeCell ref="B12:C12"/>
    <mergeCell ref="D12:F12"/>
    <mergeCell ref="G12:I12"/>
    <mergeCell ref="J12:K12"/>
    <mergeCell ref="L12:N12"/>
    <mergeCell ref="O14:P14"/>
    <mergeCell ref="B13:C13"/>
    <mergeCell ref="D13:F13"/>
    <mergeCell ref="G13:I13"/>
    <mergeCell ref="J13:K13"/>
    <mergeCell ref="L13:N13"/>
    <mergeCell ref="O13:P13"/>
    <mergeCell ref="B14:C14"/>
    <mergeCell ref="D14:F14"/>
    <mergeCell ref="G14:I14"/>
    <mergeCell ref="J14:K14"/>
    <mergeCell ref="L14:N14"/>
    <mergeCell ref="O16:P16"/>
    <mergeCell ref="B15:C15"/>
    <mergeCell ref="D15:F15"/>
    <mergeCell ref="G15:I15"/>
    <mergeCell ref="J15:K15"/>
    <mergeCell ref="L15:N15"/>
    <mergeCell ref="O15:P15"/>
    <mergeCell ref="B16:C16"/>
    <mergeCell ref="D16:F16"/>
    <mergeCell ref="G16:I16"/>
    <mergeCell ref="J16:K16"/>
    <mergeCell ref="L16:N16"/>
    <mergeCell ref="B17:D17"/>
    <mergeCell ref="E17:P17"/>
    <mergeCell ref="B18:D18"/>
    <mergeCell ref="E18:P18"/>
    <mergeCell ref="C20:H20"/>
  </mergeCells>
  <phoneticPr fontId="1" type="noConversion"/>
  <pageMargins left="0.23622047244094491" right="0.23622047244094491" top="0.74803149606299213" bottom="0.35433070866141736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U21"/>
  <sheetViews>
    <sheetView topLeftCell="A7" workbookViewId="0">
      <selection activeCell="E209" sqref="E209"/>
    </sheetView>
  </sheetViews>
  <sheetFormatPr defaultColWidth="8.9140625" defaultRowHeight="14"/>
  <cols>
    <col min="1" max="1" width="2.33203125" style="31" customWidth="1"/>
    <col min="2" max="2" width="3.75" style="31" customWidth="1"/>
    <col min="3" max="3" width="2.33203125" style="31" customWidth="1"/>
    <col min="4" max="4" width="5.08203125" style="31" customWidth="1"/>
    <col min="5" max="5" width="3.75" style="31" customWidth="1"/>
    <col min="6" max="6" width="7.4140625" style="31" customWidth="1"/>
    <col min="7" max="7" width="5.6640625" style="31" customWidth="1"/>
    <col min="8" max="10" width="4.6640625" style="31" customWidth="1"/>
    <col min="11" max="11" width="2.33203125" style="31" customWidth="1"/>
    <col min="12" max="12" width="7.4140625" style="31" customWidth="1"/>
    <col min="13" max="13" width="3.33203125" style="31" customWidth="1"/>
    <col min="14" max="14" width="2.75" style="31" customWidth="1"/>
    <col min="15" max="15" width="7" style="31" customWidth="1"/>
    <col min="16" max="16" width="4.25" style="31" customWidth="1"/>
    <col min="17" max="17" width="2.33203125" style="31" customWidth="1"/>
    <col min="18" max="18" width="8" style="31" customWidth="1"/>
    <col min="19" max="19" width="2.33203125" style="31" customWidth="1"/>
    <col min="20" max="20" width="14.08203125" style="31" customWidth="1"/>
    <col min="21" max="16384" width="8.9140625" style="31"/>
  </cols>
  <sheetData>
    <row r="1" spans="1:21" ht="71.150000000000006" customHeight="1">
      <c r="A1" s="131" t="s">
        <v>0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</row>
    <row r="2" spans="1:21" ht="5.9" customHeight="1"/>
    <row r="3" spans="1:21" ht="28.5" customHeight="1">
      <c r="B3" s="107" t="s">
        <v>1</v>
      </c>
      <c r="C3" s="108"/>
      <c r="D3" s="108"/>
      <c r="E3" s="108"/>
      <c r="F3" s="133">
        <f>$U$5</f>
        <v>130</v>
      </c>
      <c r="G3" s="108"/>
      <c r="H3" s="108"/>
      <c r="I3" s="108"/>
      <c r="J3" s="109"/>
      <c r="K3" s="150" t="s">
        <v>2</v>
      </c>
      <c r="L3" s="135"/>
      <c r="M3" s="134" t="s">
        <v>3</v>
      </c>
      <c r="N3" s="135"/>
      <c r="O3" s="126" t="s">
        <v>4</v>
      </c>
      <c r="P3" s="135"/>
      <c r="Q3" s="135"/>
      <c r="R3" s="33" t="s">
        <v>5</v>
      </c>
    </row>
    <row r="4" spans="1:21" ht="28.5" customHeight="1">
      <c r="B4" s="107" t="s">
        <v>6</v>
      </c>
      <c r="C4" s="108"/>
      <c r="D4" s="108"/>
      <c r="E4" s="108"/>
      <c r="F4" s="108"/>
      <c r="G4" s="109"/>
      <c r="H4" s="108"/>
      <c r="I4" s="109"/>
      <c r="J4" s="108"/>
      <c r="K4" s="108"/>
      <c r="L4" s="108"/>
      <c r="M4" s="108"/>
      <c r="N4" s="109"/>
      <c r="O4" s="37" t="s">
        <v>7</v>
      </c>
      <c r="P4" s="128">
        <f>VLOOKUP($U$5,'2018현금출납부'!$A$4:$I$2025,'2018현금출납부'!$B$3,FALSE)</f>
        <v>43370</v>
      </c>
      <c r="Q4" s="129"/>
      <c r="R4" s="130"/>
      <c r="U4" s="34" t="s">
        <v>30</v>
      </c>
    </row>
    <row r="5" spans="1:21" ht="28.5" customHeight="1">
      <c r="B5" s="107" t="s">
        <v>8</v>
      </c>
      <c r="C5" s="109"/>
      <c r="D5" s="115" t="str">
        <f>VLOOKUP($U$5,'2018현금출납부'!$A$4:$K$2025,'2018현금출납부'!$K$3,FALSE)</f>
        <v>사무비</v>
      </c>
      <c r="E5" s="108"/>
      <c r="F5" s="108"/>
      <c r="G5" s="109"/>
      <c r="H5" s="126" t="s">
        <v>9</v>
      </c>
      <c r="I5" s="125"/>
      <c r="J5" s="127" t="s">
        <v>391</v>
      </c>
      <c r="K5" s="135"/>
      <c r="L5" s="135"/>
      <c r="M5" s="135"/>
      <c r="N5" s="125"/>
      <c r="O5" s="38" t="s">
        <v>10</v>
      </c>
      <c r="P5" s="128">
        <f>VLOOKUP($U$5,'2018현금출납부'!$A$4:$I$2025,'2018현금출납부'!$B$3,FALSE)</f>
        <v>43370</v>
      </c>
      <c r="Q5" s="129"/>
      <c r="R5" s="130"/>
      <c r="U5" s="35">
        <v>130</v>
      </c>
    </row>
    <row r="6" spans="1:21" ht="28.5" customHeight="1">
      <c r="B6" s="124" t="s">
        <v>11</v>
      </c>
      <c r="C6" s="125"/>
      <c r="D6" s="115" t="str">
        <f>VLOOKUP($U$5,'2018현금출납부'!$A$4:$K$2025,'2018현금출납부'!$J$3,FALSE)</f>
        <v>인건비</v>
      </c>
      <c r="E6" s="108"/>
      <c r="F6" s="108"/>
      <c r="G6" s="109"/>
      <c r="H6" s="126" t="s">
        <v>12</v>
      </c>
      <c r="I6" s="125"/>
      <c r="J6" s="127" t="s">
        <v>226</v>
      </c>
      <c r="K6" s="135"/>
      <c r="L6" s="135"/>
      <c r="M6" s="135"/>
      <c r="N6" s="125"/>
      <c r="O6" s="38" t="s">
        <v>13</v>
      </c>
      <c r="P6" s="128">
        <f>VLOOKUP($U$5,'2018현금출납부'!$A$4:$I$2025,'2018현금출납부'!$B$3,FALSE)</f>
        <v>43370</v>
      </c>
      <c r="Q6" s="129"/>
      <c r="R6" s="130"/>
      <c r="U6" s="31">
        <v>131</v>
      </c>
    </row>
    <row r="7" spans="1:21" ht="28.5" customHeight="1">
      <c r="B7" s="124" t="s">
        <v>14</v>
      </c>
      <c r="C7" s="125"/>
      <c r="D7" s="115" t="str">
        <f>VLOOKUP($U$5,'2018현금출납부'!$A$4:$K$2025,'2018현금출납부'!$I$3,FALSE)</f>
        <v>급여</v>
      </c>
      <c r="E7" s="108"/>
      <c r="F7" s="108"/>
      <c r="G7" s="109"/>
      <c r="H7" s="126" t="s">
        <v>15</v>
      </c>
      <c r="I7" s="125"/>
      <c r="J7" s="127" t="str">
        <f>J5</f>
        <v>오정희</v>
      </c>
      <c r="K7" s="135"/>
      <c r="L7" s="135"/>
      <c r="M7" s="135"/>
      <c r="N7" s="125"/>
      <c r="O7" s="38" t="s">
        <v>16</v>
      </c>
      <c r="P7" s="128">
        <f>VLOOKUP($U$5,'2018현금출납부'!$A$4:$I$2025,'2018현금출납부'!$B$3,FALSE)</f>
        <v>43370</v>
      </c>
      <c r="Q7" s="129"/>
      <c r="R7" s="130"/>
    </row>
    <row r="8" spans="1:21" ht="28.5" customHeight="1">
      <c r="B8" s="107" t="s">
        <v>17</v>
      </c>
      <c r="C8" s="109"/>
      <c r="D8" s="123" t="s">
        <v>18</v>
      </c>
      <c r="E8" s="108"/>
      <c r="F8" s="109"/>
      <c r="G8" s="123" t="s">
        <v>19</v>
      </c>
      <c r="H8" s="108"/>
      <c r="I8" s="108"/>
      <c r="J8" s="108"/>
      <c r="K8" s="109"/>
      <c r="L8" s="123" t="s">
        <v>20</v>
      </c>
      <c r="M8" s="109"/>
      <c r="N8" s="123" t="s">
        <v>21</v>
      </c>
      <c r="O8" s="108"/>
      <c r="P8" s="109"/>
      <c r="Q8" s="123" t="s">
        <v>22</v>
      </c>
      <c r="R8" s="109"/>
      <c r="U8" s="83"/>
    </row>
    <row r="9" spans="1:21" ht="28.5" customHeight="1">
      <c r="B9" s="147">
        <v>1</v>
      </c>
      <c r="C9" s="143"/>
      <c r="D9" s="141" t="str">
        <f>VLOOKUP($U$5,'2018현금출납부'!$A$4:$I$2025,'2018현금출납부'!$I$3,FALSE)</f>
        <v>급여</v>
      </c>
      <c r="E9" s="142"/>
      <c r="F9" s="143"/>
      <c r="G9" s="141" t="str">
        <f>VLOOKUP($U$5,'2018현금출납부'!$A$4:$I$2025,'2018현금출납부'!$C$3,FALSE)</f>
        <v>오정희9월급여</v>
      </c>
      <c r="H9" s="142"/>
      <c r="I9" s="142"/>
      <c r="J9" s="142"/>
      <c r="K9" s="143"/>
      <c r="L9" s="148">
        <f>VLOOKUP($U$5,'2018현금출납부'!$A$4:$I$2025,'2018현금출납부'!$E$3,FALSE)</f>
        <v>660040</v>
      </c>
      <c r="M9" s="149"/>
      <c r="N9" s="115" t="s">
        <v>392</v>
      </c>
      <c r="O9" s="146"/>
      <c r="P9" s="139"/>
      <c r="Q9" s="115" t="s">
        <v>313</v>
      </c>
      <c r="R9" s="139"/>
      <c r="U9" s="83"/>
    </row>
    <row r="10" spans="1:21" ht="28.5" customHeight="1">
      <c r="B10" s="140">
        <f t="shared" ref="B10:B16" si="0">IF(U6&gt;0,B9+1,"")</f>
        <v>2</v>
      </c>
      <c r="C10" s="140"/>
      <c r="D10" s="120" t="str">
        <f>IF($U6=0,"",VLOOKUP($U6,'2018현금출납부'!$A$4:$I$2025,'2018현금출납부'!$I$3,FALSE))</f>
        <v>급여</v>
      </c>
      <c r="E10" s="120"/>
      <c r="F10" s="120"/>
      <c r="G10" s="141" t="str">
        <f>IF($U6=0,"",VLOOKUP($U$6,'2018현금출납부'!$A$4:$I$2025,'2018현금출납부'!$C$3,FALSE))</f>
        <v>이희숙9월급여</v>
      </c>
      <c r="H10" s="142"/>
      <c r="I10" s="142"/>
      <c r="J10" s="142"/>
      <c r="K10" s="143"/>
      <c r="L10" s="144">
        <f>IF($U6=0,"",VLOOKUP($U$6,'2018현금출납부'!$A$4:$I$2025,'2018현금출납부'!$E$3,FALSE))</f>
        <v>746400</v>
      </c>
      <c r="M10" s="145"/>
      <c r="N10" s="115" t="str">
        <f t="shared" ref="N10:N16" si="1">IF(U6=0,"",$N$9)</f>
        <v>후원금</v>
      </c>
      <c r="O10" s="146"/>
      <c r="P10" s="139"/>
      <c r="Q10" s="115" t="str">
        <f t="shared" ref="Q10:Q16" si="2">IF(U6=0,"",$Q$9)</f>
        <v>비지정후원금</v>
      </c>
      <c r="R10" s="139"/>
    </row>
    <row r="11" spans="1:21" ht="28.5" customHeight="1">
      <c r="B11" s="140" t="str">
        <f t="shared" si="0"/>
        <v/>
      </c>
      <c r="C11" s="140"/>
      <c r="D11" s="120" t="str">
        <f>IF($U7=0,"",VLOOKUP($U7,'2018현금출납부'!$A$4:$I$2025,'2018현금출납부'!$I$3,FALSE))</f>
        <v/>
      </c>
      <c r="E11" s="120"/>
      <c r="F11" s="120"/>
      <c r="G11" s="141" t="str">
        <f>IF($U7=0,"",VLOOKUP($U$7,'2018현금출납부'!$A$4:$I$2025,'2018현금출납부'!$C$3,FALSE))</f>
        <v/>
      </c>
      <c r="H11" s="142"/>
      <c r="I11" s="142"/>
      <c r="J11" s="142"/>
      <c r="K11" s="143"/>
      <c r="L11" s="144" t="str">
        <f>IF($U7=0,"",VLOOKUP($U$7,'2018현금출납부'!$A$4:$I$2025,'2018현금출납부'!$E$3,FALSE))</f>
        <v/>
      </c>
      <c r="M11" s="145"/>
      <c r="N11" s="115" t="str">
        <f t="shared" si="1"/>
        <v/>
      </c>
      <c r="O11" s="146"/>
      <c r="P11" s="139"/>
      <c r="Q11" s="115" t="str">
        <f t="shared" si="2"/>
        <v/>
      </c>
      <c r="R11" s="139"/>
    </row>
    <row r="12" spans="1:21" ht="28.5" customHeight="1">
      <c r="B12" s="140" t="str">
        <f t="shared" si="0"/>
        <v/>
      </c>
      <c r="C12" s="140"/>
      <c r="D12" s="120" t="str">
        <f>IF($U8=0,"",VLOOKUP($U8,'2018현금출납부'!$A$4:$I$2025,'2018현금출납부'!$I$3,FALSE))</f>
        <v/>
      </c>
      <c r="E12" s="120"/>
      <c r="F12" s="120"/>
      <c r="G12" s="141" t="str">
        <f>IF($U8=0,"",VLOOKUP($U$8,'2018현금출납부'!$A$4:$I$2025,'2018현금출납부'!$C$3,FALSE))</f>
        <v/>
      </c>
      <c r="H12" s="142"/>
      <c r="I12" s="142"/>
      <c r="J12" s="142"/>
      <c r="K12" s="143"/>
      <c r="L12" s="144" t="str">
        <f>IF($U8=0,"",VLOOKUP($U$8,'2018현금출납부'!$A$4:$I$2025,'2018현금출납부'!$E$3,FALSE))</f>
        <v/>
      </c>
      <c r="M12" s="145"/>
      <c r="N12" s="115" t="str">
        <f t="shared" si="1"/>
        <v/>
      </c>
      <c r="O12" s="146"/>
      <c r="P12" s="139"/>
      <c r="Q12" s="115" t="str">
        <f t="shared" si="2"/>
        <v/>
      </c>
      <c r="R12" s="139"/>
    </row>
    <row r="13" spans="1:21" ht="28.5" customHeight="1">
      <c r="B13" s="140" t="str">
        <f t="shared" si="0"/>
        <v/>
      </c>
      <c r="C13" s="140"/>
      <c r="D13" s="120" t="str">
        <f>IF($U9=0,"",VLOOKUP($U9,'2018현금출납부'!$A$4:$I$2025,'2018현금출납부'!$I$3,FALSE))</f>
        <v/>
      </c>
      <c r="E13" s="120"/>
      <c r="F13" s="120"/>
      <c r="G13" s="141" t="str">
        <f>IF($U9=0,"",VLOOKUP($U$9,'2018현금출납부'!$A$4:$I$2025,'2018현금출납부'!$C$3,FALSE))</f>
        <v/>
      </c>
      <c r="H13" s="142"/>
      <c r="I13" s="142"/>
      <c r="J13" s="142"/>
      <c r="K13" s="143"/>
      <c r="L13" s="144" t="str">
        <f>IF($U9=0,"",VLOOKUP($U$9,'2018현금출납부'!$A$4:$I$2025,'2018현금출납부'!$E$3,FALSE))</f>
        <v/>
      </c>
      <c r="M13" s="145"/>
      <c r="N13" s="115" t="str">
        <f t="shared" si="1"/>
        <v/>
      </c>
      <c r="O13" s="146"/>
      <c r="P13" s="139"/>
      <c r="Q13" s="115" t="str">
        <f t="shared" si="2"/>
        <v/>
      </c>
      <c r="R13" s="139"/>
    </row>
    <row r="14" spans="1:21" ht="28.5" customHeight="1">
      <c r="B14" s="140" t="str">
        <f t="shared" si="0"/>
        <v/>
      </c>
      <c r="C14" s="140"/>
      <c r="D14" s="120" t="str">
        <f>IF($U10=0,"",VLOOKUP($U10,'2018현금출납부'!$A$4:$I$2025,'2018현금출납부'!$I$3,FALSE))</f>
        <v/>
      </c>
      <c r="E14" s="120"/>
      <c r="F14" s="120"/>
      <c r="G14" s="141" t="str">
        <f>IF($U10=0,"",VLOOKUP($U$6,'2018현금출납부'!$A$4:$I$2025,'2018현금출납부'!$C$3,FALSE))</f>
        <v/>
      </c>
      <c r="H14" s="142"/>
      <c r="I14" s="142"/>
      <c r="J14" s="142"/>
      <c r="K14" s="143"/>
      <c r="L14" s="144" t="str">
        <f>IF($U10=0,"",VLOOKUP($U$10,'2018현금출납부'!$A$4:$I$2025,'2018현금출납부'!$E$3,FALSE))</f>
        <v/>
      </c>
      <c r="M14" s="145"/>
      <c r="N14" s="115" t="str">
        <f t="shared" si="1"/>
        <v/>
      </c>
      <c r="O14" s="146"/>
      <c r="P14" s="139"/>
      <c r="Q14" s="115" t="str">
        <f t="shared" si="2"/>
        <v/>
      </c>
      <c r="R14" s="139"/>
    </row>
    <row r="15" spans="1:21" ht="28.5" customHeight="1">
      <c r="B15" s="140" t="str">
        <f t="shared" si="0"/>
        <v/>
      </c>
      <c r="C15" s="140"/>
      <c r="D15" s="120" t="str">
        <f>IF($U11=0,"",VLOOKUP($U11,'2018현금출납부'!$A$4:$I$2025,'2018현금출납부'!$I$3,FALSE))</f>
        <v/>
      </c>
      <c r="E15" s="120"/>
      <c r="F15" s="120"/>
      <c r="G15" s="141" t="str">
        <f>IF($U11=0,"",VLOOKUP($U$11,'2018현금출납부'!$A$4:$I$2025,'2018현금출납부'!$C$3,FALSE))</f>
        <v/>
      </c>
      <c r="H15" s="142"/>
      <c r="I15" s="142"/>
      <c r="J15" s="142"/>
      <c r="K15" s="143"/>
      <c r="L15" s="144" t="str">
        <f>IF($U11=0,"",VLOOKUP($U$11,'2018현금출납부'!$A$4:$I$2025,'2018현금출납부'!$E$3,FALSE))</f>
        <v/>
      </c>
      <c r="M15" s="145"/>
      <c r="N15" s="115" t="str">
        <f t="shared" si="1"/>
        <v/>
      </c>
      <c r="O15" s="146"/>
      <c r="P15" s="139"/>
      <c r="Q15" s="115" t="str">
        <f t="shared" si="2"/>
        <v/>
      </c>
      <c r="R15" s="139"/>
    </row>
    <row r="16" spans="1:21" ht="28.5" customHeight="1">
      <c r="B16" s="140" t="str">
        <f t="shared" si="0"/>
        <v/>
      </c>
      <c r="C16" s="140"/>
      <c r="D16" s="120" t="str">
        <f>IF($U12=0,"",VLOOKUP($U12,'2018현금출납부'!$A$4:$I$2025,'2018현금출납부'!$I$3,FALSE))</f>
        <v/>
      </c>
      <c r="E16" s="120"/>
      <c r="F16" s="120"/>
      <c r="G16" s="141" t="str">
        <f>IF($U12=0,"",VLOOKUP($U$12,'2018현금출납부'!$A$4:$I$2025,'2018현금출납부'!$C$3,FALSE))</f>
        <v/>
      </c>
      <c r="H16" s="142"/>
      <c r="I16" s="142"/>
      <c r="J16" s="142"/>
      <c r="K16" s="143"/>
      <c r="L16" s="144" t="str">
        <f>IF($U12=0,"",VLOOKUP($U$12,'2018현금출납부'!$A$4:$I$2025,'2018현금출납부'!$E$3,FALSE))</f>
        <v/>
      </c>
      <c r="M16" s="145"/>
      <c r="N16" s="115" t="str">
        <f t="shared" si="1"/>
        <v/>
      </c>
      <c r="O16" s="146"/>
      <c r="P16" s="139"/>
      <c r="Q16" s="115" t="str">
        <f t="shared" si="2"/>
        <v/>
      </c>
      <c r="R16" s="139"/>
    </row>
    <row r="17" spans="1:18" ht="42.75" customHeight="1">
      <c r="B17" s="107" t="s">
        <v>23</v>
      </c>
      <c r="C17" s="108"/>
      <c r="D17" s="109"/>
      <c r="E17" s="136" t="str">
        <f>TEXT(SUM(L9:M16),"금#,##0원(금")&amp;NUMBERSTRING(SUM(L9:M16),1)&amp;"원)"</f>
        <v>금1,406,440원(금일백사십만육천사백사십원)</v>
      </c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8"/>
    </row>
    <row r="18" spans="1:18" ht="184.5" customHeight="1">
      <c r="B18" s="107" t="s">
        <v>24</v>
      </c>
      <c r="C18" s="108"/>
      <c r="D18" s="109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9"/>
    </row>
    <row r="19" spans="1:18" ht="25.75" customHeight="1"/>
    <row r="20" spans="1:18" ht="14.5" customHeight="1">
      <c r="A20" s="113" t="s">
        <v>25</v>
      </c>
      <c r="B20" s="114"/>
      <c r="C20" s="113" t="s">
        <v>225</v>
      </c>
      <c r="D20" s="114"/>
      <c r="E20" s="114"/>
      <c r="F20" s="114"/>
      <c r="G20" s="114"/>
      <c r="H20" s="114"/>
    </row>
    <row r="21" spans="1:18" ht="102.25" customHeight="1"/>
  </sheetData>
  <mergeCells count="85">
    <mergeCell ref="A1:S1"/>
    <mergeCell ref="B3:E3"/>
    <mergeCell ref="F3:J3"/>
    <mergeCell ref="K3:L3"/>
    <mergeCell ref="M3:N3"/>
    <mergeCell ref="O3:Q3"/>
    <mergeCell ref="B4:G4"/>
    <mergeCell ref="H4:I4"/>
    <mergeCell ref="J4:N4"/>
    <mergeCell ref="P4:R4"/>
    <mergeCell ref="B5:C5"/>
    <mergeCell ref="D5:G5"/>
    <mergeCell ref="H5:I5"/>
    <mergeCell ref="J5:N5"/>
    <mergeCell ref="P5:R5"/>
    <mergeCell ref="Q8:R8"/>
    <mergeCell ref="B6:C6"/>
    <mergeCell ref="D6:G6"/>
    <mergeCell ref="H6:I6"/>
    <mergeCell ref="J6:N6"/>
    <mergeCell ref="P6:R6"/>
    <mergeCell ref="B7:C7"/>
    <mergeCell ref="D7:G7"/>
    <mergeCell ref="H7:I7"/>
    <mergeCell ref="J7:N7"/>
    <mergeCell ref="P7:R7"/>
    <mergeCell ref="B8:C8"/>
    <mergeCell ref="D8:F8"/>
    <mergeCell ref="G8:K8"/>
    <mergeCell ref="L8:M8"/>
    <mergeCell ref="N8:P8"/>
    <mergeCell ref="Q10:R10"/>
    <mergeCell ref="B9:C9"/>
    <mergeCell ref="D9:F9"/>
    <mergeCell ref="G9:K9"/>
    <mergeCell ref="L9:M9"/>
    <mergeCell ref="N9:P9"/>
    <mergeCell ref="Q9:R9"/>
    <mergeCell ref="B10:C10"/>
    <mergeCell ref="D10:F10"/>
    <mergeCell ref="G10:K10"/>
    <mergeCell ref="L10:M10"/>
    <mergeCell ref="N10:P10"/>
    <mergeCell ref="Q12:R12"/>
    <mergeCell ref="B11:C11"/>
    <mergeCell ref="D11:F11"/>
    <mergeCell ref="G11:K11"/>
    <mergeCell ref="L11:M11"/>
    <mergeCell ref="N11:P11"/>
    <mergeCell ref="Q11:R11"/>
    <mergeCell ref="B12:C12"/>
    <mergeCell ref="D12:F12"/>
    <mergeCell ref="G12:K12"/>
    <mergeCell ref="L12:M12"/>
    <mergeCell ref="N12:P12"/>
    <mergeCell ref="Q14:R14"/>
    <mergeCell ref="B13:C13"/>
    <mergeCell ref="D13:F13"/>
    <mergeCell ref="G13:K13"/>
    <mergeCell ref="L13:M13"/>
    <mergeCell ref="N13:P13"/>
    <mergeCell ref="Q13:R13"/>
    <mergeCell ref="B14:C14"/>
    <mergeCell ref="D14:F14"/>
    <mergeCell ref="G14:K14"/>
    <mergeCell ref="L14:M14"/>
    <mergeCell ref="N14:P14"/>
    <mergeCell ref="Q16:R16"/>
    <mergeCell ref="B15:C15"/>
    <mergeCell ref="D15:F15"/>
    <mergeCell ref="G15:K15"/>
    <mergeCell ref="L15:M15"/>
    <mergeCell ref="N15:P15"/>
    <mergeCell ref="Q15:R15"/>
    <mergeCell ref="B16:C16"/>
    <mergeCell ref="D16:F16"/>
    <mergeCell ref="G16:K16"/>
    <mergeCell ref="L16:M16"/>
    <mergeCell ref="N16:P16"/>
    <mergeCell ref="B17:D17"/>
    <mergeCell ref="E17:R17"/>
    <mergeCell ref="B18:D18"/>
    <mergeCell ref="E18:R18"/>
    <mergeCell ref="A20:B20"/>
    <mergeCell ref="C20:H20"/>
  </mergeCells>
  <phoneticPr fontId="1" type="noConversion"/>
  <pageMargins left="0.23622047244094491" right="0.23622047244094491" top="0.74803149606299213" bottom="0.35433070866141736" header="0.31496062992125984" footer="0.31496062992125984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1"/>
  <sheetViews>
    <sheetView tabSelected="1" zoomScaleNormal="100" workbookViewId="0">
      <selection activeCell="F25" sqref="F25"/>
    </sheetView>
  </sheetViews>
  <sheetFormatPr defaultColWidth="8.9140625" defaultRowHeight="14"/>
  <cols>
    <col min="1" max="2" width="5.9140625" style="51" customWidth="1"/>
    <col min="3" max="3" width="18.4140625" style="51" customWidth="1"/>
    <col min="4" max="5" width="12.33203125" style="51" bestFit="1" customWidth="1"/>
    <col min="6" max="6" width="9.25" style="51" bestFit="1" customWidth="1"/>
    <col min="7" max="7" width="8.9140625" style="51" bestFit="1" customWidth="1"/>
    <col min="8" max="9" width="7.08203125" style="51" bestFit="1" customWidth="1"/>
    <col min="10" max="10" width="20.9140625" style="51" bestFit="1" customWidth="1"/>
    <col min="11" max="12" width="12.33203125" style="51" bestFit="1" customWidth="1"/>
    <col min="13" max="13" width="10.83203125" style="51" bestFit="1" customWidth="1"/>
    <col min="14" max="14" width="7.1640625" style="51" bestFit="1" customWidth="1"/>
    <col min="15" max="16384" width="8.9140625" style="51"/>
  </cols>
  <sheetData>
    <row r="1" spans="1:14" ht="35.25" customHeight="1">
      <c r="A1" s="152" t="s">
        <v>290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</row>
    <row r="2" spans="1:14" ht="18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8" t="s">
        <v>353</v>
      </c>
    </row>
    <row r="3" spans="1:14" ht="18" customHeight="1">
      <c r="A3" s="153" t="s">
        <v>227</v>
      </c>
      <c r="B3" s="154"/>
      <c r="C3" s="154"/>
      <c r="D3" s="154"/>
      <c r="E3" s="154"/>
      <c r="F3" s="154"/>
      <c r="G3" s="155"/>
      <c r="H3" s="156" t="s">
        <v>228</v>
      </c>
      <c r="I3" s="154"/>
      <c r="J3" s="154"/>
      <c r="K3" s="154"/>
      <c r="L3" s="154"/>
      <c r="M3" s="154"/>
      <c r="N3" s="157"/>
    </row>
    <row r="4" spans="1:14" ht="27" customHeight="1">
      <c r="A4" s="59" t="s">
        <v>8</v>
      </c>
      <c r="B4" s="60" t="s">
        <v>11</v>
      </c>
      <c r="C4" s="60" t="s">
        <v>14</v>
      </c>
      <c r="D4" s="61" t="s">
        <v>229</v>
      </c>
      <c r="E4" s="60" t="s">
        <v>230</v>
      </c>
      <c r="F4" s="60" t="s">
        <v>231</v>
      </c>
      <c r="G4" s="68" t="s">
        <v>232</v>
      </c>
      <c r="H4" s="67" t="s">
        <v>8</v>
      </c>
      <c r="I4" s="60" t="s">
        <v>11</v>
      </c>
      <c r="J4" s="60" t="s">
        <v>14</v>
      </c>
      <c r="K4" s="61" t="s">
        <v>233</v>
      </c>
      <c r="L4" s="60" t="s">
        <v>230</v>
      </c>
      <c r="M4" s="60" t="s">
        <v>234</v>
      </c>
      <c r="N4" s="62" t="s">
        <v>235</v>
      </c>
    </row>
    <row r="5" spans="1:14" ht="18" customHeight="1">
      <c r="A5" s="158" t="s">
        <v>236</v>
      </c>
      <c r="B5" s="160" t="s">
        <v>237</v>
      </c>
      <c r="C5" s="63" t="s">
        <v>238</v>
      </c>
      <c r="D5" s="181">
        <v>2120000</v>
      </c>
      <c r="E5" s="181">
        <f>SUMIF('2018현금출납부'!$I:$I,$C5,'2018현금출납부'!$D:$D)</f>
        <v>1970000</v>
      </c>
      <c r="F5" s="182">
        <f>E5-D5</f>
        <v>-150000</v>
      </c>
      <c r="G5" s="183">
        <f>ROUND(E5/D5,4)</f>
        <v>0.92920000000000003</v>
      </c>
      <c r="H5" s="167" t="s">
        <v>239</v>
      </c>
      <c r="I5" s="161" t="s">
        <v>240</v>
      </c>
      <c r="J5" s="63" t="s">
        <v>241</v>
      </c>
      <c r="K5" s="181">
        <v>20000000</v>
      </c>
      <c r="L5" s="181">
        <f>SUMIF('2018현금출납부'!$I:$I,$J5,'2018현금출납부'!$E:$E)</f>
        <v>17658480</v>
      </c>
      <c r="M5" s="182">
        <f>L5-K5</f>
        <v>-2341520</v>
      </c>
      <c r="N5" s="191">
        <f t="shared" ref="N5:N31" si="0">ROUND(L5/K5,4)</f>
        <v>0.88290000000000002</v>
      </c>
    </row>
    <row r="6" spans="1:14" ht="18" customHeight="1">
      <c r="A6" s="159"/>
      <c r="B6" s="161"/>
      <c r="C6" s="63" t="s">
        <v>242</v>
      </c>
      <c r="D6" s="181">
        <v>0</v>
      </c>
      <c r="E6" s="181">
        <f>SUMIF('2018현금출납부'!$I:$I,$C6,'2018현금출납부'!$D:$D)</f>
        <v>0</v>
      </c>
      <c r="F6" s="181">
        <f t="shared" ref="F6:F22" si="1">E6-D6</f>
        <v>0</v>
      </c>
      <c r="G6" s="184">
        <v>0</v>
      </c>
      <c r="H6" s="167"/>
      <c r="I6" s="161"/>
      <c r="J6" s="63" t="s">
        <v>243</v>
      </c>
      <c r="K6" s="181">
        <v>3500000</v>
      </c>
      <c r="L6" s="181">
        <f>SUMIF('2018현금출납부'!$I:$I,$J6,'2018현금출납부'!$E:$E)</f>
        <v>2360990</v>
      </c>
      <c r="M6" s="182">
        <f t="shared" ref="M6:M31" si="2">L6-K6</f>
        <v>-1139010</v>
      </c>
      <c r="N6" s="191">
        <f t="shared" si="0"/>
        <v>0.67459999999999998</v>
      </c>
    </row>
    <row r="7" spans="1:14" ht="18" customHeight="1">
      <c r="A7" s="159"/>
      <c r="B7" s="161"/>
      <c r="C7" s="63" t="s">
        <v>244</v>
      </c>
      <c r="D7" s="181">
        <v>2400000</v>
      </c>
      <c r="E7" s="181">
        <f>SUMIF('2018현금출납부'!$I:$I,$C7,'2018현금출납부'!$D:$D)</f>
        <v>2667000</v>
      </c>
      <c r="F7" s="182">
        <f t="shared" si="1"/>
        <v>267000</v>
      </c>
      <c r="G7" s="183">
        <f t="shared" ref="G7:G22" si="3">ROUND(E7/D7,4)</f>
        <v>1.1113</v>
      </c>
      <c r="H7" s="167"/>
      <c r="I7" s="161"/>
      <c r="J7" s="64" t="s">
        <v>247</v>
      </c>
      <c r="K7" s="181">
        <f>SUM(K5:K6)</f>
        <v>23500000</v>
      </c>
      <c r="L7" s="181">
        <f>SUM(L5:L6)</f>
        <v>20019470</v>
      </c>
      <c r="M7" s="182">
        <f t="shared" si="2"/>
        <v>-3480530</v>
      </c>
      <c r="N7" s="191">
        <f t="shared" si="0"/>
        <v>0.85189999999999999</v>
      </c>
    </row>
    <row r="8" spans="1:14" ht="18" customHeight="1">
      <c r="A8" s="159"/>
      <c r="B8" s="161"/>
      <c r="C8" s="63" t="s">
        <v>245</v>
      </c>
      <c r="D8" s="181">
        <v>2000000</v>
      </c>
      <c r="E8" s="181">
        <f>SUMIF('2018현금출납부'!$I:$I,$C8,'2018현금출납부'!$D:$D)</f>
        <v>1958040</v>
      </c>
      <c r="F8" s="182">
        <f t="shared" si="1"/>
        <v>-41960</v>
      </c>
      <c r="G8" s="183">
        <f t="shared" si="3"/>
        <v>0.97899999999999998</v>
      </c>
      <c r="H8" s="167"/>
      <c r="I8" s="161" t="s">
        <v>249</v>
      </c>
      <c r="J8" s="63" t="s">
        <v>250</v>
      </c>
      <c r="K8" s="181">
        <v>50000</v>
      </c>
      <c r="L8" s="181">
        <f>SUMIF('2018현금출납부'!$I:$I,$J8,'2018현금출납부'!$E:$E)</f>
        <v>0</v>
      </c>
      <c r="M8" s="182">
        <f t="shared" si="2"/>
        <v>-50000</v>
      </c>
      <c r="N8" s="192">
        <f t="shared" si="0"/>
        <v>0</v>
      </c>
    </row>
    <row r="9" spans="1:14" ht="18" customHeight="1">
      <c r="A9" s="159"/>
      <c r="B9" s="161"/>
      <c r="C9" s="64" t="s">
        <v>246</v>
      </c>
      <c r="D9" s="181">
        <f>SUM(D5:D8)</f>
        <v>6520000</v>
      </c>
      <c r="E9" s="181">
        <f>SUM(E5:E8)</f>
        <v>6595040</v>
      </c>
      <c r="F9" s="182">
        <f t="shared" si="1"/>
        <v>75040</v>
      </c>
      <c r="G9" s="183">
        <f t="shared" si="3"/>
        <v>1.0115000000000001</v>
      </c>
      <c r="H9" s="167"/>
      <c r="I9" s="161"/>
      <c r="J9" s="63" t="s">
        <v>253</v>
      </c>
      <c r="K9" s="181">
        <v>832347</v>
      </c>
      <c r="L9" s="181">
        <f>SUMIF('2018현금출납부'!$I:$I,$J9,'2018현금출납부'!$E:$E)</f>
        <v>840400</v>
      </c>
      <c r="M9" s="182">
        <f t="shared" si="2"/>
        <v>8053</v>
      </c>
      <c r="N9" s="191">
        <f t="shared" si="0"/>
        <v>1.0097</v>
      </c>
    </row>
    <row r="10" spans="1:14" ht="18" customHeight="1">
      <c r="A10" s="162" t="s">
        <v>248</v>
      </c>
      <c r="B10" s="151"/>
      <c r="C10" s="151"/>
      <c r="D10" s="185">
        <f>SUM(D9:D9)</f>
        <v>6520000</v>
      </c>
      <c r="E10" s="185">
        <f>SUM(E9:E9)</f>
        <v>6595040</v>
      </c>
      <c r="F10" s="186">
        <f t="shared" si="1"/>
        <v>75040</v>
      </c>
      <c r="G10" s="187">
        <f t="shared" si="3"/>
        <v>1.0115000000000001</v>
      </c>
      <c r="H10" s="167"/>
      <c r="I10" s="161"/>
      <c r="J10" s="63" t="s">
        <v>254</v>
      </c>
      <c r="K10" s="181">
        <v>250000</v>
      </c>
      <c r="L10" s="181">
        <f>SUMIF('2018현금출납부'!$I:$I,$J10,'2018현금출납부'!$E:$E)</f>
        <v>275780</v>
      </c>
      <c r="M10" s="182">
        <f t="shared" si="2"/>
        <v>25780</v>
      </c>
      <c r="N10" s="191">
        <f t="shared" si="0"/>
        <v>1.1031</v>
      </c>
    </row>
    <row r="11" spans="1:14" ht="18" customHeight="1">
      <c r="A11" s="158" t="s">
        <v>251</v>
      </c>
      <c r="B11" s="160" t="s">
        <v>251</v>
      </c>
      <c r="C11" s="63" t="s">
        <v>252</v>
      </c>
      <c r="D11" s="181">
        <v>23500000</v>
      </c>
      <c r="E11" s="181">
        <f>SUMIF('2018현금출납부'!$I:$I,$C11,'2018현금출납부'!$D:$D)</f>
        <v>23030000</v>
      </c>
      <c r="F11" s="182">
        <f t="shared" si="1"/>
        <v>-470000</v>
      </c>
      <c r="G11" s="183">
        <f t="shared" si="3"/>
        <v>0.98</v>
      </c>
      <c r="H11" s="167"/>
      <c r="I11" s="161"/>
      <c r="J11" s="65" t="s">
        <v>350</v>
      </c>
      <c r="K11" s="181">
        <v>600000</v>
      </c>
      <c r="L11" s="181">
        <f>SUMIF('2018현금출납부'!$I:$I,$J11,'2018현금출납부'!$E:$E)</f>
        <v>0</v>
      </c>
      <c r="M11" s="182">
        <f>L11-K11</f>
        <v>-600000</v>
      </c>
      <c r="N11" s="192">
        <f t="shared" si="0"/>
        <v>0</v>
      </c>
    </row>
    <row r="12" spans="1:14" ht="18" customHeight="1">
      <c r="A12" s="159"/>
      <c r="B12" s="161"/>
      <c r="C12" s="64" t="s">
        <v>246</v>
      </c>
      <c r="D12" s="181">
        <f>SUM(D11:D11)</f>
        <v>23500000</v>
      </c>
      <c r="E12" s="181">
        <f>SUM(E11:E11)</f>
        <v>23030000</v>
      </c>
      <c r="F12" s="182">
        <f t="shared" si="1"/>
        <v>-470000</v>
      </c>
      <c r="G12" s="183">
        <f t="shared" si="3"/>
        <v>0.98</v>
      </c>
      <c r="H12" s="167"/>
      <c r="I12" s="161"/>
      <c r="J12" s="63" t="s">
        <v>259</v>
      </c>
      <c r="K12" s="181">
        <v>200000</v>
      </c>
      <c r="L12" s="181">
        <f>SUMIF('2018현금출납부'!$I:$I,$J12,'2018현금출납부'!$E:$E)</f>
        <v>0</v>
      </c>
      <c r="M12" s="182">
        <f t="shared" si="2"/>
        <v>-200000</v>
      </c>
      <c r="N12" s="192">
        <f t="shared" si="0"/>
        <v>0</v>
      </c>
    </row>
    <row r="13" spans="1:14" ht="18" customHeight="1">
      <c r="A13" s="162" t="s">
        <v>255</v>
      </c>
      <c r="B13" s="151"/>
      <c r="C13" s="151"/>
      <c r="D13" s="185">
        <f>SUM(D12:D12)</f>
        <v>23500000</v>
      </c>
      <c r="E13" s="185">
        <f>SUM(E12:E12)</f>
        <v>23030000</v>
      </c>
      <c r="F13" s="186">
        <f t="shared" si="1"/>
        <v>-470000</v>
      </c>
      <c r="G13" s="187">
        <f t="shared" si="3"/>
        <v>0.98</v>
      </c>
      <c r="H13" s="167"/>
      <c r="I13" s="161"/>
      <c r="J13" s="63" t="s">
        <v>261</v>
      </c>
      <c r="K13" s="181">
        <v>200000</v>
      </c>
      <c r="L13" s="181">
        <f>SUMIF('2018현금출납부'!$I:$I,$J13,'2018현금출납부'!$E:$E)</f>
        <v>0</v>
      </c>
      <c r="M13" s="182">
        <f t="shared" si="2"/>
        <v>-200000</v>
      </c>
      <c r="N13" s="192">
        <f t="shared" si="0"/>
        <v>0</v>
      </c>
    </row>
    <row r="14" spans="1:14" ht="18" customHeight="1">
      <c r="A14" s="159" t="s">
        <v>256</v>
      </c>
      <c r="B14" s="161" t="s">
        <v>257</v>
      </c>
      <c r="C14" s="63" t="s">
        <v>258</v>
      </c>
      <c r="D14" s="181">
        <v>5989260</v>
      </c>
      <c r="E14" s="181">
        <f>SUMIF('2018현금출납부'!$I:$I,$C14,'2018현금출납부'!$D:$D)</f>
        <v>5989260</v>
      </c>
      <c r="F14" s="181">
        <f t="shared" si="1"/>
        <v>0</v>
      </c>
      <c r="G14" s="183">
        <f t="shared" si="3"/>
        <v>1</v>
      </c>
      <c r="H14" s="167"/>
      <c r="I14" s="161"/>
      <c r="J14" s="64" t="s">
        <v>263</v>
      </c>
      <c r="K14" s="193">
        <f>SUM(K8:K13)</f>
        <v>2132347</v>
      </c>
      <c r="L14" s="193">
        <f>SUM(L8:L13)</f>
        <v>1116180</v>
      </c>
      <c r="M14" s="194">
        <f t="shared" si="2"/>
        <v>-1016167</v>
      </c>
      <c r="N14" s="191">
        <f t="shared" si="0"/>
        <v>0.52349999999999997</v>
      </c>
    </row>
    <row r="15" spans="1:14" ht="18" customHeight="1">
      <c r="A15" s="159"/>
      <c r="B15" s="161"/>
      <c r="C15" s="63" t="s">
        <v>260</v>
      </c>
      <c r="D15" s="181">
        <v>386985</v>
      </c>
      <c r="E15" s="181">
        <f>SUMIF('2018현금출납부'!$I:$I,$C15,'2018현금출납부'!$D:$D)</f>
        <v>386985</v>
      </c>
      <c r="F15" s="181">
        <f t="shared" si="1"/>
        <v>0</v>
      </c>
      <c r="G15" s="183">
        <f t="shared" si="3"/>
        <v>1</v>
      </c>
      <c r="H15" s="167"/>
      <c r="I15" s="151" t="s">
        <v>265</v>
      </c>
      <c r="J15" s="151"/>
      <c r="K15" s="195">
        <f>SUM(K7,K14)</f>
        <v>25632347</v>
      </c>
      <c r="L15" s="195">
        <f>SUM(L7,L14)</f>
        <v>21135650</v>
      </c>
      <c r="M15" s="196">
        <f t="shared" si="2"/>
        <v>-4496697</v>
      </c>
      <c r="N15" s="197">
        <f t="shared" si="0"/>
        <v>0.8246</v>
      </c>
    </row>
    <row r="16" spans="1:14" ht="18" customHeight="1">
      <c r="A16" s="159"/>
      <c r="B16" s="161"/>
      <c r="C16" s="63" t="s">
        <v>347</v>
      </c>
      <c r="D16" s="181">
        <v>20016968</v>
      </c>
      <c r="E16" s="181">
        <f>SUMIF('2018현금출납부'!$I:$I,$C16,'2018현금출납부'!$D:$D)</f>
        <v>20016968</v>
      </c>
      <c r="F16" s="181">
        <f t="shared" si="1"/>
        <v>0</v>
      </c>
      <c r="G16" s="183">
        <f t="shared" si="3"/>
        <v>1</v>
      </c>
      <c r="H16" s="167" t="s">
        <v>269</v>
      </c>
      <c r="I16" s="160" t="s">
        <v>270</v>
      </c>
      <c r="J16" s="63" t="s">
        <v>271</v>
      </c>
      <c r="K16" s="181">
        <v>1500000</v>
      </c>
      <c r="L16" s="181">
        <f>SUMIF('2018현금출납부'!$I:$I,$J16,'2018현금출납부'!$E:$E)</f>
        <v>0</v>
      </c>
      <c r="M16" s="182">
        <f t="shared" si="2"/>
        <v>-1500000</v>
      </c>
      <c r="N16" s="192">
        <f t="shared" si="0"/>
        <v>0</v>
      </c>
    </row>
    <row r="17" spans="1:14" ht="18" customHeight="1">
      <c r="A17" s="159"/>
      <c r="B17" s="161"/>
      <c r="C17" s="66" t="s">
        <v>262</v>
      </c>
      <c r="D17" s="181">
        <f>SUM(D14:D16)</f>
        <v>26393213</v>
      </c>
      <c r="E17" s="181">
        <f>SUM(E14:E16)</f>
        <v>26393213</v>
      </c>
      <c r="F17" s="181">
        <f t="shared" si="1"/>
        <v>0</v>
      </c>
      <c r="G17" s="183">
        <f t="shared" si="3"/>
        <v>1</v>
      </c>
      <c r="H17" s="167"/>
      <c r="I17" s="161"/>
      <c r="J17" s="63" t="s">
        <v>273</v>
      </c>
      <c r="K17" s="181">
        <v>6000000</v>
      </c>
      <c r="L17" s="181">
        <f>SUMIF('2018현금출납부'!$I:$I,$J17,'2018현금출납부'!$E:$E)</f>
        <v>3336100</v>
      </c>
      <c r="M17" s="182">
        <f t="shared" si="2"/>
        <v>-2663900</v>
      </c>
      <c r="N17" s="191">
        <f t="shared" si="0"/>
        <v>0.55600000000000005</v>
      </c>
    </row>
    <row r="18" spans="1:14" ht="18" customHeight="1">
      <c r="A18" s="162" t="s">
        <v>264</v>
      </c>
      <c r="B18" s="151"/>
      <c r="C18" s="151"/>
      <c r="D18" s="185">
        <f>D17</f>
        <v>26393213</v>
      </c>
      <c r="E18" s="185">
        <f>E17</f>
        <v>26393213</v>
      </c>
      <c r="F18" s="181">
        <f t="shared" si="1"/>
        <v>0</v>
      </c>
      <c r="G18" s="183">
        <f t="shared" si="3"/>
        <v>1</v>
      </c>
      <c r="H18" s="167"/>
      <c r="I18" s="161"/>
      <c r="J18" s="63" t="s">
        <v>274</v>
      </c>
      <c r="K18" s="181">
        <v>2000000</v>
      </c>
      <c r="L18" s="181">
        <f>SUMIF('2018현금출납부'!$I:$I,$J18,'2018현금출납부'!$E:$E)</f>
        <v>1064000</v>
      </c>
      <c r="M18" s="182">
        <f t="shared" si="2"/>
        <v>-936000</v>
      </c>
      <c r="N18" s="191">
        <f t="shared" si="0"/>
        <v>0.53200000000000003</v>
      </c>
    </row>
    <row r="19" spans="1:14" ht="18" customHeight="1">
      <c r="A19" s="159" t="s">
        <v>266</v>
      </c>
      <c r="B19" s="161" t="s">
        <v>267</v>
      </c>
      <c r="C19" s="63" t="s">
        <v>268</v>
      </c>
      <c r="D19" s="181">
        <v>30000</v>
      </c>
      <c r="E19" s="181">
        <f>SUMIF('2018현금출납부'!$I:$I,$C19,'2018현금출납부'!$D:$D)</f>
        <v>25038</v>
      </c>
      <c r="F19" s="182"/>
      <c r="G19" s="183">
        <f t="shared" si="3"/>
        <v>0.83460000000000001</v>
      </c>
      <c r="H19" s="167"/>
      <c r="I19" s="161"/>
      <c r="J19" s="63" t="s">
        <v>276</v>
      </c>
      <c r="K19" s="181">
        <v>500000</v>
      </c>
      <c r="L19" s="181">
        <f>SUMIF('2018현금출납부'!$I:$I,$J19,'2018현금출납부'!$E:$E)</f>
        <v>0</v>
      </c>
      <c r="M19" s="182">
        <f t="shared" si="2"/>
        <v>-500000</v>
      </c>
      <c r="N19" s="192">
        <f t="shared" si="0"/>
        <v>0</v>
      </c>
    </row>
    <row r="20" spans="1:14" ht="18" customHeight="1">
      <c r="A20" s="159"/>
      <c r="B20" s="161"/>
      <c r="C20" s="63" t="s">
        <v>272</v>
      </c>
      <c r="D20" s="181">
        <v>0</v>
      </c>
      <c r="E20" s="181">
        <f>SUMIF('2018현금출납부'!$I:$I,$C20,'2018현금출납부'!$D:$D)</f>
        <v>0</v>
      </c>
      <c r="F20" s="181">
        <f t="shared" si="1"/>
        <v>0</v>
      </c>
      <c r="G20" s="184">
        <v>0</v>
      </c>
      <c r="H20" s="167"/>
      <c r="I20" s="161"/>
      <c r="J20" s="63" t="s">
        <v>277</v>
      </c>
      <c r="K20" s="181">
        <v>500000</v>
      </c>
      <c r="L20" s="181">
        <f>SUMIF('2018현금출납부'!$I:$I,$J20,'2018현금출납부'!$E:$E)</f>
        <v>0</v>
      </c>
      <c r="M20" s="182">
        <f t="shared" si="2"/>
        <v>-500000</v>
      </c>
      <c r="N20" s="198">
        <f t="shared" si="0"/>
        <v>0</v>
      </c>
    </row>
    <row r="21" spans="1:14" ht="18" customHeight="1">
      <c r="A21" s="159"/>
      <c r="B21" s="161"/>
      <c r="C21" s="64" t="s">
        <v>246</v>
      </c>
      <c r="D21" s="181">
        <f>SUM(D19:D20)</f>
        <v>30000</v>
      </c>
      <c r="E21" s="181">
        <f>SUM(E19:E20)</f>
        <v>25038</v>
      </c>
      <c r="F21" s="182">
        <f>E21-D21</f>
        <v>-4962</v>
      </c>
      <c r="G21" s="183">
        <f t="shared" si="3"/>
        <v>0.83460000000000001</v>
      </c>
      <c r="H21" s="167"/>
      <c r="I21" s="161"/>
      <c r="J21" s="64" t="s">
        <v>278</v>
      </c>
      <c r="K21" s="181">
        <f>SUM(K16:K20)</f>
        <v>10500000</v>
      </c>
      <c r="L21" s="181">
        <f>SUM(L16:L20)</f>
        <v>4400100</v>
      </c>
      <c r="M21" s="182">
        <f t="shared" si="2"/>
        <v>-6099900</v>
      </c>
      <c r="N21" s="191">
        <f t="shared" si="0"/>
        <v>0.41909999999999997</v>
      </c>
    </row>
    <row r="22" spans="1:14" ht="18" customHeight="1">
      <c r="A22" s="162" t="s">
        <v>275</v>
      </c>
      <c r="B22" s="151"/>
      <c r="C22" s="151"/>
      <c r="D22" s="185">
        <f>SUM(D21:D21)</f>
        <v>30000</v>
      </c>
      <c r="E22" s="185">
        <f>SUM(E21:E21)</f>
        <v>25038</v>
      </c>
      <c r="F22" s="186">
        <f t="shared" si="1"/>
        <v>-4962</v>
      </c>
      <c r="G22" s="187">
        <f t="shared" si="3"/>
        <v>0.83460000000000001</v>
      </c>
      <c r="H22" s="167"/>
      <c r="I22" s="151" t="s">
        <v>279</v>
      </c>
      <c r="J22" s="151"/>
      <c r="K22" s="185">
        <f>SUM(K21)</f>
        <v>10500000</v>
      </c>
      <c r="L22" s="185">
        <f>SUM(L21)</f>
        <v>4400100</v>
      </c>
      <c r="M22" s="186">
        <f t="shared" si="2"/>
        <v>-6099900</v>
      </c>
      <c r="N22" s="197">
        <f t="shared" si="0"/>
        <v>0.41909999999999997</v>
      </c>
    </row>
    <row r="23" spans="1:14" ht="18" customHeight="1">
      <c r="A23" s="69"/>
      <c r="B23" s="70"/>
      <c r="C23" s="70"/>
      <c r="D23" s="70"/>
      <c r="E23" s="70"/>
      <c r="F23" s="70"/>
      <c r="G23" s="71"/>
      <c r="H23" s="167" t="s">
        <v>280</v>
      </c>
      <c r="I23" s="161" t="s">
        <v>280</v>
      </c>
      <c r="J23" s="63" t="s">
        <v>281</v>
      </c>
      <c r="K23" s="181">
        <v>276879</v>
      </c>
      <c r="L23" s="181">
        <f>SUMIF('2018현금출납부'!$I:$I,$J23,'2018현금출납부'!$E:$E)</f>
        <v>100000</v>
      </c>
      <c r="M23" s="182">
        <f t="shared" si="2"/>
        <v>-176879</v>
      </c>
      <c r="N23" s="191">
        <f t="shared" si="0"/>
        <v>0.36120000000000002</v>
      </c>
    </row>
    <row r="24" spans="1:14" ht="18" customHeight="1">
      <c r="A24" s="72"/>
      <c r="B24" s="73"/>
      <c r="C24" s="73"/>
      <c r="D24" s="73"/>
      <c r="E24" s="73"/>
      <c r="F24" s="73"/>
      <c r="G24" s="74"/>
      <c r="H24" s="167"/>
      <c r="I24" s="161"/>
      <c r="J24" s="64" t="s">
        <v>262</v>
      </c>
      <c r="K24" s="181">
        <f>SUM(K23:K23)</f>
        <v>276879</v>
      </c>
      <c r="L24" s="181">
        <f>SUM(L23:L23)</f>
        <v>100000</v>
      </c>
      <c r="M24" s="182">
        <f t="shared" si="2"/>
        <v>-176879</v>
      </c>
      <c r="N24" s="191">
        <f t="shared" si="0"/>
        <v>0.36120000000000002</v>
      </c>
    </row>
    <row r="25" spans="1:14" ht="18" customHeight="1">
      <c r="A25" s="72"/>
      <c r="B25" s="73"/>
      <c r="C25" s="73"/>
      <c r="D25" s="73"/>
      <c r="E25" s="73"/>
      <c r="F25" s="73"/>
      <c r="G25" s="74"/>
      <c r="H25" s="167"/>
      <c r="I25" s="151" t="s">
        <v>282</v>
      </c>
      <c r="J25" s="151"/>
      <c r="K25" s="185">
        <f>SUM(K24:K24)</f>
        <v>276879</v>
      </c>
      <c r="L25" s="185">
        <f>SUM(L24:L24)</f>
        <v>100000</v>
      </c>
      <c r="M25" s="186">
        <f t="shared" si="2"/>
        <v>-176879</v>
      </c>
      <c r="N25" s="197">
        <f t="shared" si="0"/>
        <v>0.36120000000000002</v>
      </c>
    </row>
    <row r="26" spans="1:14" ht="18" customHeight="1">
      <c r="A26" s="72"/>
      <c r="B26" s="73"/>
      <c r="C26" s="73"/>
      <c r="D26" s="73"/>
      <c r="E26" s="73"/>
      <c r="F26" s="73"/>
      <c r="G26" s="74"/>
      <c r="H26" s="175" t="s">
        <v>283</v>
      </c>
      <c r="I26" s="160" t="s">
        <v>284</v>
      </c>
      <c r="J26" s="63" t="s">
        <v>349</v>
      </c>
      <c r="K26" s="181">
        <f>'2018현금예금명세서'!F4</f>
        <v>20033987</v>
      </c>
      <c r="L26" s="181">
        <f>K26</f>
        <v>20033987</v>
      </c>
      <c r="M26" s="181">
        <f t="shared" si="2"/>
        <v>0</v>
      </c>
      <c r="N26" s="191">
        <f t="shared" si="0"/>
        <v>1</v>
      </c>
    </row>
    <row r="27" spans="1:14" ht="18" customHeight="1">
      <c r="A27" s="72"/>
      <c r="B27" s="73"/>
      <c r="C27" s="73"/>
      <c r="D27" s="73"/>
      <c r="E27" s="73"/>
      <c r="F27" s="73"/>
      <c r="G27" s="74"/>
      <c r="H27" s="167"/>
      <c r="I27" s="161"/>
      <c r="J27" s="63" t="s">
        <v>285</v>
      </c>
      <c r="K27" s="181">
        <v>0</v>
      </c>
      <c r="L27" s="181">
        <f>SUMIF('2018현금출납부'!$I:$I,$J27,'2018현금출납부'!$E:$E)</f>
        <v>0</v>
      </c>
      <c r="M27" s="181">
        <f t="shared" si="2"/>
        <v>0</v>
      </c>
      <c r="N27" s="192">
        <v>0</v>
      </c>
    </row>
    <row r="28" spans="1:14" ht="18" customHeight="1">
      <c r="A28" s="72"/>
      <c r="B28" s="73"/>
      <c r="C28" s="73"/>
      <c r="D28" s="73"/>
      <c r="E28" s="73"/>
      <c r="F28" s="73"/>
      <c r="G28" s="74"/>
      <c r="H28" s="167"/>
      <c r="I28" s="161"/>
      <c r="J28" s="64" t="s">
        <v>262</v>
      </c>
      <c r="K28" s="181">
        <f>SUM(K26:K27)</f>
        <v>20033987</v>
      </c>
      <c r="L28" s="181">
        <f>SUM(L26:L27)</f>
        <v>20033987</v>
      </c>
      <c r="M28" s="181">
        <f t="shared" si="2"/>
        <v>0</v>
      </c>
      <c r="N28" s="191">
        <f t="shared" si="0"/>
        <v>1</v>
      </c>
    </row>
    <row r="29" spans="1:14" ht="18" customHeight="1" thickBot="1">
      <c r="A29" s="72"/>
      <c r="B29" s="73"/>
      <c r="C29" s="73"/>
      <c r="D29" s="73"/>
      <c r="E29" s="73"/>
      <c r="F29" s="73"/>
      <c r="G29" s="74"/>
      <c r="H29" s="176"/>
      <c r="I29" s="177" t="s">
        <v>286</v>
      </c>
      <c r="J29" s="177"/>
      <c r="K29" s="199">
        <f>SUM(K28:K28)</f>
        <v>20033987</v>
      </c>
      <c r="L29" s="199">
        <f>SUM(L28:L28)</f>
        <v>20033987</v>
      </c>
      <c r="M29" s="200">
        <f t="shared" si="2"/>
        <v>0</v>
      </c>
      <c r="N29" s="201">
        <f t="shared" si="0"/>
        <v>1</v>
      </c>
    </row>
    <row r="30" spans="1:14" ht="18" customHeight="1" thickBot="1">
      <c r="A30" s="75"/>
      <c r="B30" s="76"/>
      <c r="C30" s="76"/>
      <c r="D30" s="76"/>
      <c r="E30" s="76"/>
      <c r="F30" s="76"/>
      <c r="G30" s="77"/>
      <c r="H30" s="78" t="s">
        <v>287</v>
      </c>
      <c r="I30" s="79"/>
      <c r="J30" s="79" t="s">
        <v>264</v>
      </c>
      <c r="K30" s="202">
        <v>0</v>
      </c>
      <c r="L30" s="202">
        <f>SUM('2018현금예금명세서'!F5:F8)</f>
        <v>10373554</v>
      </c>
      <c r="M30" s="203">
        <f t="shared" si="2"/>
        <v>10373554</v>
      </c>
      <c r="N30" s="204">
        <v>0</v>
      </c>
    </row>
    <row r="31" spans="1:14" ht="34.5" customHeight="1">
      <c r="A31" s="163" t="s">
        <v>288</v>
      </c>
      <c r="B31" s="164"/>
      <c r="C31" s="164"/>
      <c r="D31" s="188">
        <f>SUM(D10,D13,D18,D22)</f>
        <v>56443213</v>
      </c>
      <c r="E31" s="188">
        <f>SUM(E10,E13,E18,E22)</f>
        <v>56043291</v>
      </c>
      <c r="F31" s="189">
        <f>E31-D31</f>
        <v>-399922</v>
      </c>
      <c r="G31" s="190">
        <f>ROUND(E31/D31,4)</f>
        <v>0.9929</v>
      </c>
      <c r="H31" s="165" t="s">
        <v>289</v>
      </c>
      <c r="I31" s="166"/>
      <c r="J31" s="166"/>
      <c r="K31" s="205">
        <f>SUM(K15,K22,K25,K29)</f>
        <v>56443213</v>
      </c>
      <c r="L31" s="205">
        <f>SUM(L15,L22,L25,L29:L30)</f>
        <v>56043291</v>
      </c>
      <c r="M31" s="206">
        <f t="shared" si="2"/>
        <v>-399922</v>
      </c>
      <c r="N31" s="207">
        <f t="shared" si="0"/>
        <v>0.9929</v>
      </c>
    </row>
    <row r="32" spans="1:14" ht="15" customHeight="1">
      <c r="D32" s="53"/>
      <c r="E32" s="53"/>
      <c r="F32" s="53"/>
      <c r="G32" s="53"/>
      <c r="K32" s="53"/>
      <c r="L32" s="53"/>
      <c r="M32" s="53"/>
      <c r="N32" s="53"/>
    </row>
    <row r="33" spans="3:14" ht="26.25" customHeight="1">
      <c r="D33" s="53"/>
      <c r="E33" s="53"/>
      <c r="F33" s="53"/>
      <c r="G33" s="53"/>
      <c r="K33" s="53"/>
      <c r="L33" s="53"/>
      <c r="M33" s="53"/>
      <c r="N33" s="53"/>
    </row>
    <row r="34" spans="3:14" ht="26.25" customHeight="1">
      <c r="K34" s="53">
        <f>K31-D31</f>
        <v>0</v>
      </c>
      <c r="L34" s="53">
        <f>L31-E31</f>
        <v>0</v>
      </c>
      <c r="M34" s="53"/>
      <c r="N34" s="53"/>
    </row>
    <row r="35" spans="3:14" ht="37.5" customHeight="1">
      <c r="C35" s="56" t="s">
        <v>351</v>
      </c>
      <c r="D35" s="168" t="s">
        <v>332</v>
      </c>
      <c r="E35" s="168"/>
      <c r="F35" s="57" t="s">
        <v>352</v>
      </c>
      <c r="K35" s="53"/>
      <c r="L35" s="53"/>
      <c r="M35" s="53"/>
      <c r="N35" s="53"/>
    </row>
    <row r="36" spans="3:14" ht="21.75" customHeight="1">
      <c r="C36" s="56" t="s">
        <v>330</v>
      </c>
      <c r="D36" s="55">
        <f>410000-271000</f>
        <v>139000</v>
      </c>
      <c r="E36" s="172">
        <f>SUM(D36:D38)</f>
        <v>6376245</v>
      </c>
      <c r="F36" s="169">
        <f>L30-E36</f>
        <v>3997309</v>
      </c>
      <c r="K36" s="53"/>
      <c r="L36" s="53"/>
      <c r="M36" s="53"/>
      <c r="N36" s="53"/>
    </row>
    <row r="37" spans="3:14" ht="21.75" customHeight="1">
      <c r="C37" s="56" t="s">
        <v>313</v>
      </c>
      <c r="D37" s="55">
        <f>3425762+28600000-21373620-4691776</f>
        <v>5960366</v>
      </c>
      <c r="E37" s="173"/>
      <c r="F37" s="170"/>
      <c r="K37" s="53"/>
      <c r="L37" s="53"/>
      <c r="M37" s="53"/>
      <c r="N37" s="53"/>
    </row>
    <row r="38" spans="3:14" ht="21.75" customHeight="1">
      <c r="C38" s="56" t="s">
        <v>331</v>
      </c>
      <c r="D38" s="55">
        <f>677379-400500</f>
        <v>276879</v>
      </c>
      <c r="E38" s="174"/>
      <c r="F38" s="171"/>
      <c r="K38" s="53"/>
      <c r="L38" s="53"/>
      <c r="M38" s="53"/>
      <c r="N38" s="53"/>
    </row>
    <row r="39" spans="3:14">
      <c r="K39" s="53"/>
      <c r="L39" s="53"/>
      <c r="M39" s="53"/>
      <c r="N39" s="53"/>
    </row>
    <row r="40" spans="3:14">
      <c r="K40" s="53"/>
      <c r="L40" s="53"/>
      <c r="M40" s="53"/>
      <c r="N40" s="53"/>
    </row>
    <row r="41" spans="3:14">
      <c r="K41" s="53"/>
      <c r="L41" s="53"/>
      <c r="M41" s="53"/>
      <c r="N41" s="53"/>
    </row>
  </sheetData>
  <mergeCells count="33">
    <mergeCell ref="I25:J25"/>
    <mergeCell ref="D35:E35"/>
    <mergeCell ref="F36:F38"/>
    <mergeCell ref="E36:E38"/>
    <mergeCell ref="H26:H29"/>
    <mergeCell ref="I26:I28"/>
    <mergeCell ref="I29:J29"/>
    <mergeCell ref="A18:C18"/>
    <mergeCell ref="A31:C31"/>
    <mergeCell ref="H31:J31"/>
    <mergeCell ref="I5:I7"/>
    <mergeCell ref="H5:H15"/>
    <mergeCell ref="A19:A21"/>
    <mergeCell ref="B19:B21"/>
    <mergeCell ref="H16:H22"/>
    <mergeCell ref="I16:I21"/>
    <mergeCell ref="A22:C22"/>
    <mergeCell ref="I22:J22"/>
    <mergeCell ref="A10:C10"/>
    <mergeCell ref="I8:I14"/>
    <mergeCell ref="A11:A12"/>
    <mergeCell ref="H23:H25"/>
    <mergeCell ref="I23:I24"/>
    <mergeCell ref="I15:J15"/>
    <mergeCell ref="A1:N1"/>
    <mergeCell ref="A3:G3"/>
    <mergeCell ref="H3:N3"/>
    <mergeCell ref="A5:A9"/>
    <mergeCell ref="B5:B9"/>
    <mergeCell ref="B11:B12"/>
    <mergeCell ref="A13:C13"/>
    <mergeCell ref="A14:A17"/>
    <mergeCell ref="B14:B17"/>
  </mergeCells>
  <phoneticPr fontId="1" type="noConversion"/>
  <pageMargins left="0.23622047244094491" right="0.23622047244094491" top="0.59055118110236227" bottom="0.35433070866141736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9"/>
  <sheetViews>
    <sheetView workbookViewId="0">
      <selection activeCell="Q10" sqref="Q10:R10"/>
    </sheetView>
  </sheetViews>
  <sheetFormatPr defaultColWidth="8.9140625" defaultRowHeight="17"/>
  <cols>
    <col min="1" max="1" width="4.25" style="44" customWidth="1"/>
    <col min="2" max="2" width="8.9140625" style="44"/>
    <col min="3" max="3" width="28.58203125" style="44" bestFit="1" customWidth="1"/>
    <col min="4" max="4" width="15.33203125" style="44" bestFit="1" customWidth="1"/>
    <col min="5" max="6" width="10.4140625" style="44" bestFit="1" customWidth="1"/>
    <col min="7" max="16384" width="8.9140625" style="44"/>
  </cols>
  <sheetData>
    <row r="1" spans="1:7" ht="30" customHeight="1">
      <c r="A1" s="179" t="s">
        <v>291</v>
      </c>
      <c r="B1" s="179"/>
      <c r="C1" s="179"/>
      <c r="D1" s="179"/>
      <c r="E1" s="179"/>
      <c r="F1" s="179"/>
      <c r="G1" s="179"/>
    </row>
    <row r="2" spans="1:7">
      <c r="G2" s="50" t="s">
        <v>307</v>
      </c>
    </row>
    <row r="3" spans="1:7" ht="33" customHeight="1">
      <c r="A3" s="45" t="s">
        <v>30</v>
      </c>
      <c r="B3" s="45" t="s">
        <v>296</v>
      </c>
      <c r="C3" s="45" t="s">
        <v>292</v>
      </c>
      <c r="D3" s="45" t="s">
        <v>293</v>
      </c>
      <c r="E3" s="46" t="s">
        <v>306</v>
      </c>
      <c r="F3" s="45" t="s">
        <v>42</v>
      </c>
      <c r="G3" s="45" t="s">
        <v>37</v>
      </c>
    </row>
    <row r="4" spans="1:7" ht="33" customHeight="1">
      <c r="A4" s="45">
        <v>1</v>
      </c>
      <c r="B4" s="45" t="s">
        <v>297</v>
      </c>
      <c r="C4" s="45" t="s">
        <v>294</v>
      </c>
      <c r="D4" s="45" t="s">
        <v>295</v>
      </c>
      <c r="E4" s="47">
        <v>20016968</v>
      </c>
      <c r="F4" s="47">
        <v>20033987</v>
      </c>
      <c r="G4" s="48"/>
    </row>
    <row r="5" spans="1:7" ht="33" customHeight="1">
      <c r="A5" s="45">
        <v>2</v>
      </c>
      <c r="B5" s="45" t="s">
        <v>186</v>
      </c>
      <c r="C5" s="45" t="s">
        <v>294</v>
      </c>
      <c r="D5" s="45" t="s">
        <v>298</v>
      </c>
      <c r="E5" s="47">
        <v>6376245</v>
      </c>
      <c r="F5" s="47">
        <v>2479245</v>
      </c>
      <c r="G5" s="48"/>
    </row>
    <row r="6" spans="1:7" ht="33" customHeight="1">
      <c r="A6" s="45">
        <v>3</v>
      </c>
      <c r="B6" s="45" t="s">
        <v>188</v>
      </c>
      <c r="C6" s="45" t="s">
        <v>294</v>
      </c>
      <c r="D6" s="45" t="s">
        <v>299</v>
      </c>
      <c r="E6" s="47">
        <v>0</v>
      </c>
      <c r="F6" s="47">
        <v>7000172</v>
      </c>
      <c r="G6" s="48"/>
    </row>
    <row r="7" spans="1:7" ht="33" customHeight="1">
      <c r="A7" s="45">
        <v>4</v>
      </c>
      <c r="B7" s="46" t="s">
        <v>305</v>
      </c>
      <c r="C7" s="45" t="s">
        <v>294</v>
      </c>
      <c r="D7" s="45" t="s">
        <v>300</v>
      </c>
      <c r="E7" s="47">
        <v>0</v>
      </c>
      <c r="F7" s="47">
        <v>894137</v>
      </c>
      <c r="G7" s="48"/>
    </row>
    <row r="8" spans="1:7" ht="33" customHeight="1">
      <c r="A8" s="45">
        <v>5</v>
      </c>
      <c r="B8" s="45" t="s">
        <v>301</v>
      </c>
      <c r="C8" s="45" t="s">
        <v>294</v>
      </c>
      <c r="D8" s="45" t="s">
        <v>302</v>
      </c>
      <c r="E8" s="47">
        <v>0</v>
      </c>
      <c r="F8" s="47">
        <v>0</v>
      </c>
      <c r="G8" s="48"/>
    </row>
    <row r="9" spans="1:7" ht="33" customHeight="1">
      <c r="A9" s="178" t="s">
        <v>304</v>
      </c>
      <c r="B9" s="178"/>
      <c r="C9" s="178"/>
      <c r="D9" s="178"/>
      <c r="E9" s="49">
        <f>SUM(E4:E8)</f>
        <v>26393213</v>
      </c>
      <c r="F9" s="49">
        <f>SUM(F4:F8)</f>
        <v>30407541</v>
      </c>
      <c r="G9" s="48"/>
    </row>
  </sheetData>
  <mergeCells count="2">
    <mergeCell ref="A9:D9"/>
    <mergeCell ref="A1:G1"/>
  </mergeCells>
  <phoneticPr fontId="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>
      <selection activeCell="Q10" sqref="Q10:R10"/>
    </sheetView>
  </sheetViews>
  <sheetFormatPr defaultRowHeight="14"/>
  <sheetData/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1"/>
  <sheetViews>
    <sheetView workbookViewId="0">
      <selection activeCell="A2" sqref="A2"/>
    </sheetView>
  </sheetViews>
  <sheetFormatPr defaultColWidth="8.9140625" defaultRowHeight="14"/>
  <cols>
    <col min="1" max="1" width="10.4140625" style="51" customWidth="1"/>
    <col min="2" max="3" width="9" style="51" bestFit="1" customWidth="1"/>
    <col min="4" max="4" width="11.58203125" style="51" bestFit="1" customWidth="1"/>
    <col min="5" max="5" width="10.9140625" style="51" customWidth="1"/>
    <col min="6" max="7" width="9" style="51" bestFit="1" customWidth="1"/>
    <col min="8" max="8" width="11.58203125" style="51" bestFit="1" customWidth="1"/>
    <col min="9" max="16384" width="8.9140625" style="51"/>
  </cols>
  <sheetData>
    <row r="1" spans="1:8" ht="27.75" customHeight="1">
      <c r="A1" s="180" t="s">
        <v>411</v>
      </c>
      <c r="B1" s="180"/>
      <c r="C1" s="180"/>
      <c r="D1" s="180"/>
      <c r="E1" s="180"/>
      <c r="F1" s="180"/>
      <c r="G1" s="180"/>
      <c r="H1" s="180"/>
    </row>
    <row r="3" spans="1:8" ht="21" customHeight="1" thickBot="1">
      <c r="H3" s="85" t="s">
        <v>410</v>
      </c>
    </row>
    <row r="4" spans="1:8" ht="21" customHeight="1">
      <c r="A4" s="88" t="s">
        <v>394</v>
      </c>
      <c r="B4" s="89" t="s">
        <v>34</v>
      </c>
      <c r="C4" s="89" t="s">
        <v>35</v>
      </c>
      <c r="D4" s="90" t="s">
        <v>395</v>
      </c>
      <c r="E4" s="91" t="s">
        <v>394</v>
      </c>
      <c r="F4" s="89" t="s">
        <v>34</v>
      </c>
      <c r="G4" s="89" t="s">
        <v>35</v>
      </c>
      <c r="H4" s="92" t="s">
        <v>42</v>
      </c>
    </row>
    <row r="5" spans="1:8" ht="27" customHeight="1">
      <c r="A5" s="93" t="s">
        <v>396</v>
      </c>
      <c r="B5" s="55">
        <v>0</v>
      </c>
      <c r="C5" s="55">
        <v>0</v>
      </c>
      <c r="D5" s="87">
        <v>5989260</v>
      </c>
      <c r="E5" s="86" t="s">
        <v>403</v>
      </c>
      <c r="F5" s="55">
        <v>0</v>
      </c>
      <c r="G5" s="55">
        <v>1405440</v>
      </c>
      <c r="H5" s="94">
        <f>D11+F5-G5</f>
        <v>6057020</v>
      </c>
    </row>
    <row r="6" spans="1:8" ht="27" customHeight="1">
      <c r="A6" s="93" t="s">
        <v>397</v>
      </c>
      <c r="B6" s="55">
        <v>5000000</v>
      </c>
      <c r="C6" s="55">
        <v>1508140</v>
      </c>
      <c r="D6" s="87">
        <f t="shared" ref="D6:D11" si="0">D5+B6-C6</f>
        <v>9481120</v>
      </c>
      <c r="E6" s="86" t="s">
        <v>404</v>
      </c>
      <c r="F6" s="55">
        <v>6000000</v>
      </c>
      <c r="G6" s="55">
        <v>1405940</v>
      </c>
      <c r="H6" s="94">
        <f t="shared" ref="H6:H11" si="1">H5+F6-G6</f>
        <v>10651080</v>
      </c>
    </row>
    <row r="7" spans="1:8" ht="27" customHeight="1">
      <c r="A7" s="93" t="s">
        <v>398</v>
      </c>
      <c r="B7" s="55">
        <v>30000</v>
      </c>
      <c r="C7" s="55">
        <v>1507140</v>
      </c>
      <c r="D7" s="87">
        <f t="shared" si="0"/>
        <v>8003980</v>
      </c>
      <c r="E7" s="86" t="s">
        <v>405</v>
      </c>
      <c r="F7" s="55">
        <v>0</v>
      </c>
      <c r="G7" s="55">
        <v>1406440</v>
      </c>
      <c r="H7" s="94">
        <f t="shared" si="1"/>
        <v>9244640</v>
      </c>
    </row>
    <row r="8" spans="1:8" ht="27" customHeight="1">
      <c r="A8" s="93" t="s">
        <v>399</v>
      </c>
      <c r="B8" s="55">
        <v>0</v>
      </c>
      <c r="C8" s="55">
        <v>1328200</v>
      </c>
      <c r="D8" s="87">
        <f t="shared" si="0"/>
        <v>6675780</v>
      </c>
      <c r="E8" s="86" t="s">
        <v>406</v>
      </c>
      <c r="F8" s="55">
        <v>0</v>
      </c>
      <c r="G8" s="55">
        <v>1406940</v>
      </c>
      <c r="H8" s="94">
        <f t="shared" si="1"/>
        <v>7837700</v>
      </c>
    </row>
    <row r="9" spans="1:8" ht="27" customHeight="1">
      <c r="A9" s="93" t="s">
        <v>400</v>
      </c>
      <c r="B9" s="55">
        <v>0</v>
      </c>
      <c r="C9" s="55">
        <v>1403940</v>
      </c>
      <c r="D9" s="87">
        <f t="shared" si="0"/>
        <v>5271840</v>
      </c>
      <c r="E9" s="86" t="s">
        <v>407</v>
      </c>
      <c r="F9" s="55">
        <v>0</v>
      </c>
      <c r="G9" s="55">
        <v>1407440</v>
      </c>
      <c r="H9" s="94">
        <f t="shared" si="1"/>
        <v>6430260</v>
      </c>
    </row>
    <row r="10" spans="1:8" ht="27" customHeight="1">
      <c r="A10" s="93" t="s">
        <v>401</v>
      </c>
      <c r="B10" s="55">
        <v>5000000</v>
      </c>
      <c r="C10" s="55">
        <v>1404440</v>
      </c>
      <c r="D10" s="87">
        <f t="shared" si="0"/>
        <v>8867400</v>
      </c>
      <c r="E10" s="86" t="s">
        <v>408</v>
      </c>
      <c r="F10" s="55">
        <v>7000000</v>
      </c>
      <c r="G10" s="55">
        <v>2069480</v>
      </c>
      <c r="H10" s="94">
        <f t="shared" si="1"/>
        <v>11360780</v>
      </c>
    </row>
    <row r="11" spans="1:8" ht="27" customHeight="1" thickBot="1">
      <c r="A11" s="95" t="s">
        <v>402</v>
      </c>
      <c r="B11" s="96">
        <v>0</v>
      </c>
      <c r="C11" s="96">
        <v>1404940</v>
      </c>
      <c r="D11" s="97">
        <f t="shared" si="0"/>
        <v>7462460</v>
      </c>
      <c r="E11" s="98" t="s">
        <v>409</v>
      </c>
      <c r="F11" s="96">
        <v>0</v>
      </c>
      <c r="G11" s="96">
        <v>0</v>
      </c>
      <c r="H11" s="99">
        <f t="shared" si="1"/>
        <v>11360780</v>
      </c>
    </row>
  </sheetData>
  <mergeCells count="1">
    <mergeCell ref="A1:H1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5"/>
  <sheetViews>
    <sheetView workbookViewId="0">
      <selection activeCell="Q10" sqref="Q10:R10"/>
    </sheetView>
  </sheetViews>
  <sheetFormatPr defaultColWidth="8.9140625" defaultRowHeight="14"/>
  <cols>
    <col min="1" max="1" width="10.4140625" style="51" customWidth="1"/>
    <col min="2" max="4" width="11.75" style="51" customWidth="1"/>
    <col min="5" max="5" width="10.9140625" style="51" customWidth="1"/>
    <col min="6" max="8" width="11.75" style="51" customWidth="1"/>
    <col min="9" max="9" width="8.9140625" style="51"/>
    <col min="10" max="10" width="11.58203125" style="51" bestFit="1" customWidth="1"/>
    <col min="11" max="16384" width="8.9140625" style="51"/>
  </cols>
  <sheetData>
    <row r="1" spans="1:11" ht="27.75" customHeight="1">
      <c r="A1" s="180" t="s">
        <v>393</v>
      </c>
      <c r="B1" s="180"/>
      <c r="C1" s="180"/>
      <c r="D1" s="180"/>
      <c r="E1" s="180"/>
      <c r="F1" s="180"/>
      <c r="G1" s="180"/>
      <c r="H1" s="180"/>
    </row>
    <row r="3" spans="1:11" ht="21" customHeight="1" thickBot="1">
      <c r="H3" s="85" t="s">
        <v>410</v>
      </c>
    </row>
    <row r="4" spans="1:11" ht="21" customHeight="1">
      <c r="A4" s="88" t="s">
        <v>394</v>
      </c>
      <c r="B4" s="89" t="s">
        <v>34</v>
      </c>
      <c r="C4" s="89" t="s">
        <v>35</v>
      </c>
      <c r="D4" s="90" t="s">
        <v>395</v>
      </c>
      <c r="E4" s="91" t="s">
        <v>394</v>
      </c>
      <c r="F4" s="89" t="s">
        <v>34</v>
      </c>
      <c r="G4" s="89" t="s">
        <v>35</v>
      </c>
      <c r="H4" s="92" t="s">
        <v>42</v>
      </c>
    </row>
    <row r="5" spans="1:11" ht="27" customHeight="1">
      <c r="A5" s="93" t="s">
        <v>396</v>
      </c>
      <c r="B5" s="55">
        <v>0</v>
      </c>
      <c r="C5" s="55">
        <v>0</v>
      </c>
      <c r="D5" s="87">
        <v>5989260</v>
      </c>
      <c r="E5" s="86" t="s">
        <v>403</v>
      </c>
      <c r="F5" s="55">
        <v>0</v>
      </c>
      <c r="G5" s="55">
        <v>1658000</v>
      </c>
      <c r="H5" s="94">
        <f>D11+F5-G5</f>
        <v>3925240</v>
      </c>
    </row>
    <row r="6" spans="1:11" ht="27" customHeight="1">
      <c r="A6" s="93" t="s">
        <v>397</v>
      </c>
      <c r="B6" s="55">
        <v>5000000</v>
      </c>
      <c r="C6" s="55">
        <v>1615260</v>
      </c>
      <c r="D6" s="87">
        <f t="shared" ref="D6:D11" si="0">D5+B6-C6</f>
        <v>9374000</v>
      </c>
      <c r="E6" s="86" t="s">
        <v>404</v>
      </c>
      <c r="F6" s="55">
        <v>6000000</v>
      </c>
      <c r="G6" s="55">
        <v>1658120</v>
      </c>
      <c r="H6" s="94">
        <f t="shared" ref="H6:H11" si="1">H5+F6-G6</f>
        <v>8267120</v>
      </c>
    </row>
    <row r="7" spans="1:11" ht="27" customHeight="1">
      <c r="A7" s="93" t="s">
        <v>398</v>
      </c>
      <c r="B7" s="55">
        <v>30000</v>
      </c>
      <c r="C7" s="55">
        <v>1758700</v>
      </c>
      <c r="D7" s="87">
        <f t="shared" si="0"/>
        <v>7645300</v>
      </c>
      <c r="E7" s="86" t="s">
        <v>405</v>
      </c>
      <c r="F7" s="55">
        <v>0</v>
      </c>
      <c r="G7" s="55">
        <v>1658620</v>
      </c>
      <c r="H7" s="94">
        <f t="shared" si="1"/>
        <v>6608500</v>
      </c>
    </row>
    <row r="8" spans="1:11" ht="27" customHeight="1">
      <c r="A8" s="93" t="s">
        <v>399</v>
      </c>
      <c r="B8" s="55">
        <v>0</v>
      </c>
      <c r="C8" s="55">
        <v>1579760</v>
      </c>
      <c r="D8" s="87">
        <f t="shared" si="0"/>
        <v>6065540</v>
      </c>
      <c r="E8" s="86" t="s">
        <v>406</v>
      </c>
      <c r="F8" s="55">
        <v>0</v>
      </c>
      <c r="G8" s="55">
        <v>2512820</v>
      </c>
      <c r="H8" s="94">
        <f t="shared" si="1"/>
        <v>4095680</v>
      </c>
    </row>
    <row r="9" spans="1:11" ht="27" customHeight="1">
      <c r="A9" s="93" t="s">
        <v>400</v>
      </c>
      <c r="B9" s="55">
        <v>0</v>
      </c>
      <c r="C9" s="55">
        <v>1805500</v>
      </c>
      <c r="D9" s="87">
        <f t="shared" si="0"/>
        <v>4260040</v>
      </c>
      <c r="E9" s="86" t="s">
        <v>407</v>
      </c>
      <c r="F9" s="55">
        <v>0</v>
      </c>
      <c r="G9" s="55">
        <v>1773020</v>
      </c>
      <c r="H9" s="94">
        <f t="shared" si="1"/>
        <v>2322660</v>
      </c>
    </row>
    <row r="10" spans="1:11" ht="27" customHeight="1">
      <c r="A10" s="93" t="s">
        <v>401</v>
      </c>
      <c r="B10" s="55">
        <v>5000000</v>
      </c>
      <c r="C10" s="55">
        <v>1806000</v>
      </c>
      <c r="D10" s="87">
        <f t="shared" si="0"/>
        <v>7454040</v>
      </c>
      <c r="E10" s="86" t="s">
        <v>408</v>
      </c>
      <c r="F10" s="55">
        <v>7000172</v>
      </c>
      <c r="G10" s="55">
        <v>2322660</v>
      </c>
      <c r="H10" s="94">
        <f t="shared" si="1"/>
        <v>7000172</v>
      </c>
    </row>
    <row r="11" spans="1:11" ht="27" customHeight="1" thickBot="1">
      <c r="A11" s="95" t="s">
        <v>402</v>
      </c>
      <c r="B11" s="96">
        <v>0</v>
      </c>
      <c r="C11" s="96">
        <v>1870800</v>
      </c>
      <c r="D11" s="97">
        <f t="shared" si="0"/>
        <v>5583240</v>
      </c>
      <c r="E11" s="98" t="s">
        <v>409</v>
      </c>
      <c r="F11" s="96">
        <v>0</v>
      </c>
      <c r="G11" s="96">
        <v>0</v>
      </c>
      <c r="H11" s="99">
        <f t="shared" si="1"/>
        <v>7000172</v>
      </c>
    </row>
    <row r="15" spans="1:11">
      <c r="J15" s="84">
        <v>7000172</v>
      </c>
      <c r="K15" s="100">
        <f>H11-J15</f>
        <v>0</v>
      </c>
    </row>
  </sheetData>
  <mergeCells count="1">
    <mergeCell ref="A1:H1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8</vt:i4>
      </vt:variant>
      <vt:variant>
        <vt:lpstr>이름 지정된 범위</vt:lpstr>
      </vt:variant>
      <vt:variant>
        <vt:i4>5</vt:i4>
      </vt:variant>
    </vt:vector>
  </HeadingPairs>
  <TitlesOfParts>
    <vt:vector size="13" baseType="lpstr">
      <vt:lpstr>2018현금출납부</vt:lpstr>
      <vt:lpstr>수입결의서</vt:lpstr>
      <vt:lpstr>지출결의서</vt:lpstr>
      <vt:lpstr>2018결산서</vt:lpstr>
      <vt:lpstr>2018현금예금명세서</vt:lpstr>
      <vt:lpstr>예금잔액증명서</vt:lpstr>
      <vt:lpstr>기부금 수입지출명세(2017)</vt:lpstr>
      <vt:lpstr>기부금 수입지출명세(2018)</vt:lpstr>
      <vt:lpstr>'2018결산서'!Print_Area</vt:lpstr>
      <vt:lpstr>'2018현금출납부'!Print_Area</vt:lpstr>
      <vt:lpstr>'기부금 수입지출명세(2018)'!Print_Area</vt:lpstr>
      <vt:lpstr>수입결의서!Print_Area</vt:lpstr>
      <vt:lpstr>지출결의서!Print_Area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정경범</dc:creator>
  <cp:lastModifiedBy>최혜숙</cp:lastModifiedBy>
  <cp:lastPrinted>2019-05-25T03:14:56Z</cp:lastPrinted>
  <dcterms:created xsi:type="dcterms:W3CDTF">2019-01-31T08:23:59Z</dcterms:created>
  <dcterms:modified xsi:type="dcterms:W3CDTF">2019-05-25T03:15:40Z</dcterms:modified>
</cp:coreProperties>
</file>